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21" windowWidth="7260" windowHeight="11640" tabRatio="698" firstSheet="2" activeTab="10"/>
  </bookViews>
  <sheets>
    <sheet name="표지" sheetId="1" r:id="rId1"/>
    <sheet name="목차" sheetId="2" r:id="rId2"/>
    <sheet name="교구개황" sheetId="3" r:id="rId3"/>
    <sheet name="관할지역" sheetId="4" r:id="rId4"/>
    <sheet name="교구개황-1" sheetId="5" r:id="rId5"/>
    <sheet name="개황2" sheetId="6" r:id="rId6"/>
    <sheet name="신자증감" sheetId="7" r:id="rId7"/>
    <sheet name="남녀구분증감" sheetId="8" r:id="rId8"/>
    <sheet name="연령별-금년(남)" sheetId="9" r:id="rId9"/>
    <sheet name="연령별-금년(여)" sheetId="10" r:id="rId10"/>
    <sheet name="신학생 (2)" sheetId="11" r:id="rId11"/>
    <sheet name="전년대비 및 공소" sheetId="12" r:id="rId12"/>
    <sheet name="수도회" sheetId="13" r:id="rId13"/>
    <sheet name="성사사목(세례)" sheetId="14" r:id="rId14"/>
    <sheet name="세례자 연령별 구분(남자)" sheetId="15" r:id="rId15"/>
    <sheet name="세례자 연령별 구분 (여자)" sheetId="16" r:id="rId16"/>
    <sheet name="성사사목(2)" sheetId="17" r:id="rId17"/>
    <sheet name="냉담교우,주일미사" sheetId="18" r:id="rId18"/>
    <sheet name="성사사목(혼인)(3)" sheetId="19" r:id="rId19"/>
    <sheet name="영성(신심)" sheetId="20" r:id="rId20"/>
    <sheet name="영성(재교육) " sheetId="21" r:id="rId21"/>
    <sheet name="가톨릭학교(주일학교)" sheetId="22" r:id="rId22"/>
    <sheet name="가톨릭학교(주일학교) (2)" sheetId="23" r:id="rId23"/>
    <sheet name="가톨릭학교및 의료사업" sheetId="24" r:id="rId24"/>
    <sheet name="사회사업(1)" sheetId="25" r:id="rId25"/>
    <sheet name="사회사업(2)" sheetId="26" r:id="rId26"/>
    <sheet name="출판사업" sheetId="27" r:id="rId27"/>
    <sheet name="출판사업 (2)" sheetId="28" r:id="rId28"/>
    <sheet name="16" sheetId="29" r:id="rId29"/>
    <sheet name="17" sheetId="30" r:id="rId30"/>
    <sheet name="18" sheetId="31" r:id="rId31"/>
    <sheet name="Sheet1" sheetId="32" r:id="rId32"/>
    <sheet name="Sheet2" sheetId="33" r:id="rId33"/>
    <sheet name="Sheet3" sheetId="34" r:id="rId34"/>
    <sheet name="Sheet4" sheetId="35" r:id="rId35"/>
  </sheets>
  <definedNames>
    <definedName name="_xlnm.Print_Titles" localSheetId="21">'가톨릭학교(주일학교)'!$2:$4</definedName>
    <definedName name="_xlnm.Print_Titles" localSheetId="22">'가톨릭학교(주일학교) (2)'!$2:$4</definedName>
    <definedName name="_xlnm.Print_Titles" localSheetId="5">'개황2'!$2:$3</definedName>
    <definedName name="_xlnm.Print_Titles" localSheetId="7">'남녀구분증감'!$2:$4</definedName>
    <definedName name="_xlnm.Print_Titles" localSheetId="17">'냉담교우,주일미사'!$2:$4</definedName>
    <definedName name="_xlnm.Print_Titles" localSheetId="16">'성사사목(2)'!$2:$4</definedName>
    <definedName name="_xlnm.Print_Titles" localSheetId="13">'성사사목(세례)'!$2:$4</definedName>
    <definedName name="_xlnm.Print_Titles" localSheetId="18">'성사사목(혼인)(3)'!$2:$2</definedName>
    <definedName name="_xlnm.Print_Titles" localSheetId="15">'세례자 연령별 구분 (여자)'!$2:$3</definedName>
    <definedName name="_xlnm.Print_Titles" localSheetId="14">'세례자 연령별 구분(남자)'!$2:$3</definedName>
    <definedName name="_xlnm.Print_Titles" localSheetId="6">'신자증감'!$2:$5</definedName>
    <definedName name="_xlnm.Print_Titles" localSheetId="10">'신학생 (2)'!$2:$5</definedName>
    <definedName name="_xlnm.Print_Titles" localSheetId="8">'연령별-금년(남)'!$2:$3</definedName>
    <definedName name="_xlnm.Print_Titles" localSheetId="9">'연령별-금년(여)'!$2:$3</definedName>
    <definedName name="_xlnm.Print_Titles" localSheetId="19">'영성(신심)'!$2:$3</definedName>
    <definedName name="_xlnm.Print_Titles" localSheetId="20">'영성(재교육) '!$2:$3</definedName>
  </definedNames>
  <calcPr fullCalcOnLoad="1"/>
</workbook>
</file>

<file path=xl/sharedStrings.xml><?xml version="1.0" encoding="utf-8"?>
<sst xmlns="http://schemas.openxmlformats.org/spreadsheetml/2006/main" count="3203" uniqueCount="1055">
  <si>
    <t>남</t>
  </si>
  <si>
    <t>통계Ⅴ : 영성(재교육)  (2)</t>
  </si>
  <si>
    <t>교구내</t>
  </si>
  <si>
    <t>기타</t>
  </si>
  <si>
    <t>증감수</t>
  </si>
  <si>
    <t>계</t>
  </si>
  <si>
    <t>여</t>
  </si>
  <si>
    <t>증감률(%)</t>
  </si>
  <si>
    <t>구  분</t>
  </si>
  <si>
    <t>구암동</t>
  </si>
  <si>
    <t>석전동</t>
  </si>
  <si>
    <t>남성동</t>
  </si>
  <si>
    <t>완월동</t>
  </si>
  <si>
    <t>월남동</t>
  </si>
  <si>
    <t>진   동</t>
  </si>
  <si>
    <t>월   영</t>
  </si>
  <si>
    <t>의   령</t>
  </si>
  <si>
    <t>가음동</t>
  </si>
  <si>
    <t>대방동</t>
  </si>
  <si>
    <t>경남 진해 시니어 클럽</t>
  </si>
  <si>
    <t>양   곡</t>
  </si>
  <si>
    <t>용   잠</t>
  </si>
  <si>
    <t>중   동</t>
  </si>
  <si>
    <t>경화동</t>
  </si>
  <si>
    <t>덕산동</t>
  </si>
  <si>
    <t>여좌동</t>
  </si>
  <si>
    <t>중앙동</t>
  </si>
  <si>
    <t>망경동</t>
  </si>
  <si>
    <t>신안동</t>
  </si>
  <si>
    <t>옥봉동</t>
  </si>
  <si>
    <t>장재동</t>
  </si>
  <si>
    <t>하대동</t>
  </si>
  <si>
    <t>합   천</t>
  </si>
  <si>
    <t>사   천</t>
  </si>
  <si>
    <t>진   교</t>
  </si>
  <si>
    <t>하   동</t>
  </si>
  <si>
    <t>고   성</t>
  </si>
  <si>
    <t>대   건</t>
  </si>
  <si>
    <t>태평동</t>
  </si>
  <si>
    <t>거   제</t>
  </si>
  <si>
    <t>고   현</t>
  </si>
  <si>
    <t>옥   포</t>
  </si>
  <si>
    <t>지세포</t>
  </si>
  <si>
    <t>금년도        증감률(%)</t>
  </si>
  <si>
    <t>성사참여자</t>
  </si>
  <si>
    <t>창원시장애인종합복지관</t>
  </si>
  <si>
    <t>예수 수도회</t>
  </si>
  <si>
    <t>로뎀의 집</t>
  </si>
  <si>
    <t>가정폭력 상담소</t>
  </si>
  <si>
    <t>작은자매관상선교회</t>
  </si>
  <si>
    <t>통계Ⅱ: 신학생</t>
  </si>
  <si>
    <t>재적생</t>
  </si>
  <si>
    <t>세분</t>
  </si>
  <si>
    <t>학부생</t>
  </si>
  <si>
    <t>휴학생</t>
  </si>
  <si>
    <t>유학생</t>
  </si>
  <si>
    <t>복학생</t>
  </si>
  <si>
    <t>무지개 뜨는 쉼자리</t>
  </si>
  <si>
    <t>삼위일체수도회</t>
  </si>
  <si>
    <t>작은형제회</t>
  </si>
  <si>
    <t>교구인구 대비</t>
  </si>
  <si>
    <t>신자율(%)</t>
  </si>
  <si>
    <t>구     분</t>
  </si>
  <si>
    <t>수 도 회 명</t>
  </si>
  <si>
    <t>삼   계</t>
  </si>
  <si>
    <t>구  분</t>
  </si>
  <si>
    <t>본  당</t>
  </si>
  <si>
    <t>미   조</t>
  </si>
  <si>
    <t>사   량</t>
  </si>
  <si>
    <t>은   점</t>
  </si>
  <si>
    <t>문   산</t>
  </si>
  <si>
    <t>갈   곡</t>
  </si>
  <si>
    <t>사   봉</t>
  </si>
  <si>
    <t>북신동</t>
  </si>
  <si>
    <t>산   청</t>
  </si>
  <si>
    <t>단   계</t>
  </si>
  <si>
    <t>상   중</t>
  </si>
  <si>
    <t>생   초</t>
  </si>
  <si>
    <t>태평동</t>
  </si>
  <si>
    <t>합   천</t>
  </si>
  <si>
    <t>월   영</t>
  </si>
  <si>
    <t>합   계</t>
  </si>
  <si>
    <t>비   고</t>
  </si>
  <si>
    <t>증가                                                                                                                                                                                                                                                    총계</t>
  </si>
  <si>
    <t>작은형제관상선교회</t>
  </si>
  <si>
    <t>성산종합사회복지관</t>
  </si>
  <si>
    <t>총계</t>
  </si>
  <si>
    <t>신부</t>
  </si>
  <si>
    <t>수사</t>
  </si>
  <si>
    <t>수녀</t>
  </si>
  <si>
    <t>한국외방선교회</t>
  </si>
  <si>
    <t>민들레 상담소</t>
  </si>
  <si>
    <t>양덕동</t>
  </si>
  <si>
    <t>구암동</t>
  </si>
  <si>
    <t>산호동</t>
  </si>
  <si>
    <t>석전동</t>
  </si>
  <si>
    <t>호   계</t>
  </si>
  <si>
    <t>회원동</t>
  </si>
  <si>
    <t>남성동</t>
  </si>
  <si>
    <t>상남동</t>
  </si>
  <si>
    <t>완월동</t>
  </si>
  <si>
    <t>월남동</t>
  </si>
  <si>
    <t>진   동</t>
  </si>
  <si>
    <t>남지선교</t>
  </si>
  <si>
    <t>대   산</t>
  </si>
  <si>
    <t>의   령</t>
  </si>
  <si>
    <t>창   녕</t>
  </si>
  <si>
    <t>칠   원</t>
  </si>
  <si>
    <t>함   안</t>
  </si>
  <si>
    <t>가음동</t>
  </si>
  <si>
    <t>대방동</t>
  </si>
  <si>
    <t>반   송</t>
  </si>
  <si>
    <t>사파동</t>
  </si>
  <si>
    <t>용   잠</t>
  </si>
  <si>
    <t>중   동</t>
  </si>
  <si>
    <t>수   산</t>
  </si>
  <si>
    <t>진   영</t>
  </si>
  <si>
    <t>경화동</t>
  </si>
  <si>
    <t>덕산동</t>
  </si>
  <si>
    <t>여좌동</t>
  </si>
  <si>
    <t>중앙동</t>
  </si>
  <si>
    <t>망경동</t>
  </si>
  <si>
    <t>문   산</t>
  </si>
  <si>
    <t>봉곡동</t>
  </si>
  <si>
    <t>상평동</t>
  </si>
  <si>
    <t>신안동</t>
  </si>
  <si>
    <t>옥봉동</t>
  </si>
  <si>
    <t>칠암동</t>
  </si>
  <si>
    <t>하대동</t>
  </si>
  <si>
    <t>거   창</t>
  </si>
  <si>
    <t>산   청</t>
  </si>
  <si>
    <t>함   양</t>
  </si>
  <si>
    <t>합   천</t>
  </si>
  <si>
    <t>남   해</t>
  </si>
  <si>
    <t>사   천</t>
  </si>
  <si>
    <t>삼천포</t>
  </si>
  <si>
    <t>진   교</t>
  </si>
  <si>
    <t>하   동</t>
  </si>
  <si>
    <t>고   성</t>
  </si>
  <si>
    <t>대   건</t>
  </si>
  <si>
    <t>북신동</t>
  </si>
  <si>
    <t>태평동</t>
  </si>
  <si>
    <t>거   제</t>
  </si>
  <si>
    <t>고   현</t>
  </si>
  <si>
    <t>옥   포</t>
  </si>
  <si>
    <t>장승포</t>
  </si>
  <si>
    <t>장   평</t>
  </si>
  <si>
    <t>지세포</t>
  </si>
  <si>
    <t>함안군 대산면,의령군 지정면 성당리,정곡면 마산리 전역</t>
  </si>
  <si>
    <t>창녕읍 고암면,대지면,대합면,성산면,이방면,유어면,의령군 낙서면 여의리일부</t>
  </si>
  <si>
    <t>생명터</t>
  </si>
  <si>
    <t>진주시 상평동전역,상대1.2동일부</t>
  </si>
  <si>
    <t>진주시 칠암동,강남동일부,망경북동일부</t>
  </si>
  <si>
    <t>산청군 전역</t>
  </si>
  <si>
    <t>합천군 전역</t>
  </si>
  <si>
    <t>남해군 전역</t>
  </si>
  <si>
    <t>하동군 하동읍,화계면,악양면,청암면,적량면,황천면 전역,고전면(전도,신월) 일부</t>
  </si>
  <si>
    <t>고성군 전역(개천면,영오면 제외). 통영시 광도면 황리 전역</t>
  </si>
  <si>
    <t>통영시 정량동,태평동,동호동,문화동,중앙동,항남동,서호동,명정동,도천동,욕지면</t>
  </si>
  <si>
    <t>거제시 옥포1·2동 전역,아주동 일부</t>
  </si>
  <si>
    <t>거제시 일운면 전역</t>
  </si>
  <si>
    <t>성심원</t>
  </si>
  <si>
    <t>교구 관할 지역</t>
  </si>
  <si>
    <t>1. 관할면적 및 총인구, 총신자수</t>
  </si>
  <si>
    <t>2. 성직자</t>
  </si>
  <si>
    <t>3. 본당 및 공소수</t>
  </si>
  <si>
    <t>4. 신자 증감 내역</t>
  </si>
  <si>
    <r>
      <t xml:space="preserve">5. 신자 </t>
    </r>
    <r>
      <rPr>
        <b/>
        <sz val="16"/>
        <rFont val="돋움"/>
        <family val="3"/>
      </rPr>
      <t>·</t>
    </r>
    <r>
      <rPr>
        <b/>
        <sz val="12"/>
        <rFont val="돋움"/>
        <family val="3"/>
      </rPr>
      <t xml:space="preserve"> 인구 현황</t>
    </r>
  </si>
  <si>
    <t>6. 비수계 신자 현황</t>
  </si>
  <si>
    <t>개황1   본당별 관할 지역</t>
  </si>
  <si>
    <t>■ 교구 관할 지역</t>
  </si>
  <si>
    <r>
      <t>교 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속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</t>
    </r>
  </si>
  <si>
    <r>
      <t>수 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속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</t>
    </r>
  </si>
  <si>
    <r>
      <t xml:space="preserve">관 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할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면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적</t>
    </r>
  </si>
  <si>
    <r>
      <t>총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인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구</t>
    </r>
  </si>
  <si>
    <r>
      <t>총 신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수</t>
    </r>
  </si>
  <si>
    <r>
      <t xml:space="preserve">한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국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인</t>
    </r>
  </si>
  <si>
    <r>
      <t xml:space="preserve">주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교</t>
    </r>
  </si>
  <si>
    <r>
      <t xml:space="preserve">신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부</t>
    </r>
  </si>
  <si>
    <r>
      <t xml:space="preserve">수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도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회</t>
    </r>
  </si>
  <si>
    <r>
      <t xml:space="preserve">사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제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수</t>
    </r>
  </si>
  <si>
    <r>
      <t xml:space="preserve">구 </t>
    </r>
    <r>
      <rPr>
        <sz val="11"/>
        <rFont val="돋움"/>
        <family val="3"/>
      </rPr>
      <t xml:space="preserve">                            </t>
    </r>
    <r>
      <rPr>
        <sz val="11"/>
        <rFont val="돋움"/>
        <family val="3"/>
      </rPr>
      <t>분</t>
    </r>
  </si>
  <si>
    <t>본     당</t>
  </si>
  <si>
    <t>준  본  당</t>
  </si>
  <si>
    <t>공  소  수</t>
  </si>
  <si>
    <t>가톨릭여성회관</t>
  </si>
  <si>
    <t>경상남도 장애인 복지관</t>
  </si>
  <si>
    <t>통계 Ⅲ : 교황청 설립 수도회 (1) 남자</t>
  </si>
  <si>
    <t>통계 Ⅲ : 교구 설립 수도회 (2) 남자</t>
  </si>
  <si>
    <t>통계 Ⅲ : 교황청 설립 수도회 (3) 여자</t>
  </si>
  <si>
    <t>통계 Ⅲ : 교구 설립 수도회 (4) 여자</t>
  </si>
  <si>
    <t>통계Ⅳ: 성사사목 (2)</t>
  </si>
  <si>
    <t>감소                                                                                                                                                                       총계</t>
  </si>
  <si>
    <t>명  칭</t>
  </si>
  <si>
    <t xml:space="preserve">  교구 개황</t>
  </si>
  <si>
    <t>성심원</t>
  </si>
  <si>
    <t>종  합  사  회  복  지  상  담  소 ( 노  동  복  지 )</t>
  </si>
  <si>
    <t>가   조</t>
  </si>
  <si>
    <t>학   동</t>
  </si>
  <si>
    <t>탑   포</t>
  </si>
  <si>
    <t>율   포</t>
  </si>
  <si>
    <t>산   달</t>
  </si>
  <si>
    <t>두   동</t>
  </si>
  <si>
    <t>가   배</t>
  </si>
  <si>
    <t>신   원</t>
  </si>
  <si>
    <t>웅   양</t>
  </si>
  <si>
    <t>배   둔</t>
  </si>
  <si>
    <t>상   리</t>
  </si>
  <si>
    <t>황   리</t>
  </si>
  <si>
    <t>수   정</t>
  </si>
  <si>
    <t>법   송</t>
  </si>
  <si>
    <t>실   매</t>
  </si>
  <si>
    <t>장   죽</t>
  </si>
  <si>
    <t>하   청</t>
  </si>
  <si>
    <t>예   구</t>
  </si>
  <si>
    <t>샬트르성바오로수녀회</t>
  </si>
  <si>
    <t>해바라기쉼자리</t>
  </si>
  <si>
    <t>사무처</t>
  </si>
  <si>
    <t>대학원</t>
  </si>
  <si>
    <t>토   월</t>
  </si>
  <si>
    <t>지구 합계</t>
  </si>
  <si>
    <t>교  구  합  계</t>
  </si>
  <si>
    <t>지구</t>
  </si>
  <si>
    <t>지역</t>
  </si>
  <si>
    <t>구분</t>
  </si>
  <si>
    <t xml:space="preserve">본당      </t>
  </si>
  <si>
    <t>진주시 장재동, 집현면, 신당리,죽산리,월평리,봉강리 전역</t>
  </si>
  <si>
    <t>예수 작은마을</t>
  </si>
  <si>
    <t>예수 작은마을</t>
  </si>
  <si>
    <t>장애 전담 보배어린이집</t>
  </si>
  <si>
    <t>밀양시 하남읍 수산리(시동1.2.3동,시서,내서,내동,동촌),명례리(상촌동,평지동,도암동,예동동,해동동,대성동,칠정동),초동면 전역</t>
  </si>
  <si>
    <t>구 분</t>
  </si>
  <si>
    <t>본 당</t>
  </si>
  <si>
    <t>증   감  수</t>
  </si>
  <si>
    <t>:</t>
  </si>
  <si>
    <t>명</t>
  </si>
  <si>
    <t>주소확인</t>
  </si>
  <si>
    <t>■ 교구 개황   ‥‥ ‥ ‥ 3</t>
  </si>
  <si>
    <t>■ 개황 1 : 본당별 관할 지역   ‥‥ ‥ ‥ 5</t>
  </si>
  <si>
    <t>■ 통계 Ⅰ: 신자총수 (1)   ‥‥ ‥ ‥ 8</t>
  </si>
  <si>
    <t>견진자</t>
  </si>
  <si>
    <t>팔용동</t>
  </si>
  <si>
    <t>창   원   지   구</t>
  </si>
  <si>
    <t>부   활</t>
  </si>
  <si>
    <t>성   탄</t>
  </si>
  <si>
    <t>신앙강좌</t>
  </si>
  <si>
    <t>북   천</t>
  </si>
  <si>
    <t>삼   장</t>
  </si>
  <si>
    <t>옥   종</t>
  </si>
  <si>
    <t>장   방</t>
  </si>
  <si>
    <t>장   암</t>
  </si>
  <si>
    <t>욕   지</t>
  </si>
  <si>
    <t>영   신</t>
  </si>
  <si>
    <t>공   배</t>
  </si>
  <si>
    <t>관   동</t>
  </si>
  <si>
    <t>문   정</t>
  </si>
  <si>
    <t>백   운</t>
  </si>
  <si>
    <t>운   산</t>
  </si>
  <si>
    <t>삼   가</t>
  </si>
  <si>
    <t>쌍   백</t>
  </si>
  <si>
    <t>야   로</t>
  </si>
  <si>
    <t>가   포</t>
  </si>
  <si>
    <t xml:space="preserve">    구    분</t>
  </si>
  <si>
    <t>연중                           총수</t>
  </si>
  <si>
    <t>연말                      현재</t>
  </si>
  <si>
    <t>본  당</t>
  </si>
  <si>
    <t>세  례  구  분</t>
  </si>
  <si>
    <t>본   당</t>
  </si>
  <si>
    <t>명   칭</t>
  </si>
  <si>
    <r>
      <t xml:space="preserve">구 </t>
    </r>
    <r>
      <rPr>
        <sz val="11"/>
        <rFont val="돋움"/>
        <family val="3"/>
      </rPr>
      <t xml:space="preserve">                  </t>
    </r>
    <r>
      <rPr>
        <sz val="11"/>
        <rFont val="돋움"/>
        <family val="3"/>
      </rPr>
      <t>분</t>
    </r>
  </si>
  <si>
    <r>
      <t xml:space="preserve">총 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>계</t>
    </r>
  </si>
  <si>
    <t xml:space="preserve">  본  당</t>
  </si>
  <si>
    <t>세    례</t>
  </si>
  <si>
    <t>전    입</t>
  </si>
  <si>
    <t>본      당</t>
  </si>
  <si>
    <t>증     가     수</t>
  </si>
  <si>
    <t>유   아</t>
  </si>
  <si>
    <t>어   른</t>
  </si>
  <si>
    <t>사      망</t>
  </si>
  <si>
    <t>감     소     수</t>
  </si>
  <si>
    <t>총 계</t>
  </si>
  <si>
    <t>총        계</t>
  </si>
  <si>
    <t>전   출</t>
  </si>
  <si>
    <t>교  구  신  자</t>
  </si>
  <si>
    <t>교  구  인  구</t>
  </si>
  <si>
    <t>연 도</t>
  </si>
  <si>
    <t>총 수</t>
  </si>
  <si>
    <t>창녕군 남지읍 전역,도천면일부,영산면,길곡면,부곡면,계성면,장마면</t>
  </si>
  <si>
    <t>함안군 칠원면,칠서면,칠북면전역</t>
  </si>
  <si>
    <t>함안군 가야읍,산인면,법수면,군북면,함안면,여항면 전역</t>
  </si>
  <si>
    <t>진주시 문산읍 소문리,삼곡리,정동,갈촌,인담,진성,사봉,일.이반성,진주복지원 전역</t>
  </si>
  <si>
    <t>진주시 상봉서동일부,화인APT, 상봉1.2APT,상봉한주APT,상봉동동,봉곡동일부,인사동일부,남성동,유곡동,명석면전역</t>
  </si>
  <si>
    <t>진주시 신안동,평거동,이현동,판문동 전역</t>
  </si>
  <si>
    <t>진주시 옥봉동,봉래동,수정동,장대동,상봉동동,대안동,중안동,동성동,본성동,평안동,계동 전역</t>
  </si>
  <si>
    <t>사천시 선구동,동서동,동서금동,벌리동,향촌동,남양1.2동,용강동 전역</t>
  </si>
  <si>
    <t>통영시 북신동,무전동,용남면,광도면 황리 제외,도산면 전역</t>
  </si>
  <si>
    <t>거제시 거제면 동상리,서상리,남동리,서정리,서원리,동림리,산촌전역,명진 남정부락</t>
  </si>
  <si>
    <t>거제시 장승포동,마전동,옥명동,능포동 전역,아주동 일부</t>
  </si>
  <si>
    <t>관             할             지             역</t>
  </si>
  <si>
    <t>본 당 관 할</t>
  </si>
  <si>
    <t>신 부</t>
  </si>
  <si>
    <t>수 사</t>
  </si>
  <si>
    <t>수 녀</t>
  </si>
  <si>
    <t>총  수  증  감</t>
  </si>
  <si>
    <t>전년도   총  수</t>
  </si>
  <si>
    <t>금년도    총  수</t>
  </si>
  <si>
    <t>감                소</t>
  </si>
  <si>
    <t>전          입</t>
  </si>
  <si>
    <t>전 년 도  총 수</t>
  </si>
  <si>
    <t>금 년 도  총 수</t>
  </si>
  <si>
    <t>증          감        수</t>
  </si>
  <si>
    <t>구  분</t>
  </si>
  <si>
    <t>구    분</t>
  </si>
  <si>
    <t>본    당</t>
  </si>
  <si>
    <t>전 년 도 총 수</t>
  </si>
  <si>
    <t>금 년 도 총 수</t>
  </si>
  <si>
    <t>증 감 수</t>
  </si>
  <si>
    <t>증 감 률(%)</t>
  </si>
  <si>
    <t>합         계</t>
  </si>
  <si>
    <t>본 당 명</t>
  </si>
  <si>
    <t>공 소 명</t>
  </si>
  <si>
    <t>본 당 명</t>
  </si>
  <si>
    <t>남  자</t>
  </si>
  <si>
    <t>여  자</t>
  </si>
  <si>
    <t>거   창</t>
  </si>
  <si>
    <t>고   성</t>
  </si>
  <si>
    <t>대   건</t>
  </si>
  <si>
    <t>함   양</t>
  </si>
  <si>
    <t>합        계</t>
  </si>
  <si>
    <t>합           계</t>
  </si>
  <si>
    <t>합          계</t>
  </si>
  <si>
    <t>종   신   서   원</t>
  </si>
  <si>
    <t>유   기   서   원</t>
  </si>
  <si>
    <t>수  련  자</t>
  </si>
  <si>
    <t>종  신  서  원</t>
  </si>
  <si>
    <t>유  기  서  원</t>
  </si>
  <si>
    <t>세             례             자</t>
  </si>
  <si>
    <t>남  녀  구  분</t>
  </si>
  <si>
    <t>지구</t>
  </si>
  <si>
    <t>지역</t>
  </si>
  <si>
    <t>1지역</t>
  </si>
  <si>
    <t>2지역</t>
  </si>
  <si>
    <t>3지역</t>
  </si>
  <si>
    <t>신월동</t>
  </si>
  <si>
    <t>창원상남동</t>
  </si>
  <si>
    <t>1지역</t>
  </si>
  <si>
    <t>명서동</t>
  </si>
  <si>
    <t>2지역</t>
  </si>
  <si>
    <t>3지역</t>
  </si>
  <si>
    <t>마   산   지   구</t>
  </si>
  <si>
    <t>창   원   지   구</t>
  </si>
  <si>
    <t>진   주   지   구</t>
  </si>
  <si>
    <t>구 분</t>
  </si>
  <si>
    <t>비율</t>
  </si>
  <si>
    <t>지역 합계</t>
  </si>
  <si>
    <t>지역 합계</t>
  </si>
  <si>
    <t>주 일 미 사</t>
  </si>
  <si>
    <t>판   공   성   사</t>
  </si>
  <si>
    <t>신     자</t>
  </si>
  <si>
    <t>미  신  자</t>
  </si>
  <si>
    <t>신    자</t>
  </si>
  <si>
    <t>이  용  자  수</t>
  </si>
  <si>
    <t>마산교구 통계</t>
  </si>
  <si>
    <t>증               가</t>
  </si>
  <si>
    <t>천주교 마산교구</t>
  </si>
  <si>
    <t>총인구 대비 신자 비율</t>
  </si>
  <si>
    <t>한국인</t>
  </si>
  <si>
    <t>외국인</t>
  </si>
  <si>
    <t>계</t>
  </si>
  <si>
    <t>몬시뇰</t>
  </si>
  <si>
    <t>⑵</t>
  </si>
  <si>
    <t>⑴</t>
  </si>
  <si>
    <t>교구내</t>
  </si>
  <si>
    <t>교포사목</t>
  </si>
  <si>
    <t>계</t>
  </si>
  <si>
    <t>남</t>
  </si>
  <si>
    <t>여</t>
  </si>
  <si>
    <t>계</t>
  </si>
  <si>
    <t>타교구</t>
  </si>
  <si>
    <t>사망추정</t>
  </si>
  <si>
    <t>예수까리따스우애회</t>
  </si>
  <si>
    <t>실증가</t>
  </si>
  <si>
    <t>증가율(%)</t>
  </si>
  <si>
    <t>실증가</t>
  </si>
  <si>
    <t>증가율(%)</t>
  </si>
  <si>
    <t>수계신자</t>
  </si>
  <si>
    <t>연도</t>
  </si>
  <si>
    <t>거주미상</t>
  </si>
  <si>
    <t>면적(㎢)</t>
  </si>
  <si>
    <t>인구</t>
  </si>
  <si>
    <t>신자수</t>
  </si>
  <si>
    <t>세대수</t>
  </si>
  <si>
    <t>공소수</t>
  </si>
  <si>
    <t>대   산</t>
  </si>
  <si>
    <t>의   령</t>
  </si>
  <si>
    <t>남   해</t>
  </si>
  <si>
    <t>진   교</t>
  </si>
  <si>
    <t>거   제</t>
  </si>
  <si>
    <t>전년도 대비 총수의 증감</t>
  </si>
  <si>
    <t>통계Ⅰ: 공소 신자수  (5)</t>
  </si>
  <si>
    <t>구분                    증감</t>
  </si>
  <si>
    <t>총신자수</t>
  </si>
  <si>
    <t>남성동</t>
  </si>
  <si>
    <t>가지리</t>
  </si>
  <si>
    <t>생비량</t>
  </si>
  <si>
    <t>지세포</t>
  </si>
  <si>
    <t>여의리</t>
  </si>
  <si>
    <t>회원수</t>
  </si>
  <si>
    <t>수 련 자</t>
  </si>
  <si>
    <t>성베네딕도왜관수도회</t>
  </si>
  <si>
    <t>작은예수형제회</t>
  </si>
  <si>
    <t>가르멜수도회</t>
  </si>
  <si>
    <t>올리베따노성베네딕도수도회</t>
  </si>
  <si>
    <t>그리스도의성혈흠숭회</t>
  </si>
  <si>
    <t>마리아의전교자프란치스꼬수녀회</t>
  </si>
  <si>
    <t>올리베따노성베네딕도수녀회</t>
  </si>
  <si>
    <t>사랑의씨튼수녀회</t>
  </si>
  <si>
    <t>살레시오수녀회</t>
  </si>
  <si>
    <t>성심의프란치스꼬수녀회</t>
  </si>
  <si>
    <t>엄률시토회(트라피스트수녀회)</t>
  </si>
  <si>
    <t>예수성심전교수녀회</t>
  </si>
  <si>
    <t>포교성베네딕도수녀회</t>
  </si>
  <si>
    <t>가르멜의모후수녀회</t>
  </si>
  <si>
    <t>나자렛예수수녀회</t>
  </si>
  <si>
    <t>미리내성모성심수녀회</t>
  </si>
  <si>
    <t>영원한도움의성모수녀회</t>
  </si>
  <si>
    <t>예수성심시녀회</t>
  </si>
  <si>
    <t>작은예수수녀회</t>
  </si>
  <si>
    <t>한국순교복자수녀회</t>
  </si>
  <si>
    <t>예 비 신 자</t>
  </si>
  <si>
    <t>유아</t>
  </si>
  <si>
    <t>대세자</t>
  </si>
  <si>
    <t>병자성사</t>
  </si>
  <si>
    <t>첫영성체</t>
  </si>
  <si>
    <t>영성체</t>
  </si>
  <si>
    <t>실제대상자</t>
  </si>
  <si>
    <t>비율(%)</t>
  </si>
  <si>
    <t>성사혼</t>
  </si>
  <si>
    <t>관면혼</t>
  </si>
  <si>
    <t>관면혼율(%)</t>
  </si>
  <si>
    <t>혼인무효   판     결</t>
  </si>
  <si>
    <t>단      순 유효화혼</t>
  </si>
  <si>
    <t>근      본 유효화혼</t>
  </si>
  <si>
    <t>바오로     특전혼</t>
  </si>
  <si>
    <t>재적총수</t>
  </si>
  <si>
    <t>통계Ⅳ : 가톨릭학교(주일학교) (1)</t>
  </si>
  <si>
    <t>교사수</t>
  </si>
  <si>
    <t>학 생 수</t>
  </si>
  <si>
    <t>성직자.수도자</t>
  </si>
  <si>
    <t>거창성당무료급식소</t>
  </si>
  <si>
    <t>통계 Ⅷ : 사회사업 (1)</t>
  </si>
  <si>
    <t>직              원</t>
  </si>
  <si>
    <t>총  계</t>
  </si>
  <si>
    <t>수용인원(비고 - 연이용자)</t>
  </si>
  <si>
    <t>합       계</t>
  </si>
  <si>
    <t>만나의 집</t>
  </si>
  <si>
    <t>나눔의 집</t>
  </si>
  <si>
    <t>한마음의  집</t>
  </si>
  <si>
    <t>한솥밥집</t>
  </si>
  <si>
    <t>진영 급식소</t>
  </si>
  <si>
    <r>
      <t>통계 Ⅷ : 사회사업 (2)</t>
    </r>
    <r>
      <rPr>
        <sz val="14"/>
        <rFont val="돋움"/>
        <family val="3"/>
      </rPr>
      <t xml:space="preserve"> </t>
    </r>
    <r>
      <rPr>
        <sz val="9"/>
        <rFont val="돋움"/>
        <family val="3"/>
      </rPr>
      <t>(아동.청소년.여성.노인.장애인단체.만성질환자.정신질환자.부랑인 수용시설)</t>
    </r>
  </si>
  <si>
    <t>무          료          급          식          소</t>
  </si>
  <si>
    <t>여  성  복  지  ( 부  녀  자  복  지  시  설 )</t>
  </si>
  <si>
    <t>창원 여성의 집</t>
  </si>
  <si>
    <t>한울학교</t>
  </si>
  <si>
    <t>도       시       빈       민       복       지</t>
  </si>
  <si>
    <t>샘동네 공부방</t>
  </si>
  <si>
    <t>샘바위 공부방</t>
  </si>
  <si>
    <t>민들레 공부방</t>
  </si>
  <si>
    <t>장         애         인         복         지</t>
  </si>
  <si>
    <t>작은 예수회</t>
  </si>
  <si>
    <t>천사의 집</t>
  </si>
  <si>
    <t>청       소       년       복       지</t>
  </si>
  <si>
    <t>빛누리집</t>
  </si>
  <si>
    <t>젊음의집</t>
  </si>
  <si>
    <t>한울타리 (마산)</t>
  </si>
  <si>
    <t>한울타리 (통영)</t>
  </si>
  <si>
    <t>한울타리 (진주)</t>
  </si>
  <si>
    <t>해바라기 쉼자리</t>
  </si>
  <si>
    <t>용   원</t>
  </si>
  <si>
    <t>용  원</t>
  </si>
  <si>
    <t>명서동성당</t>
  </si>
  <si>
    <t>사천시 곤명면, 곤양면, 서포면 전역</t>
  </si>
  <si>
    <t>사천시 사천읍,정동면,추동면,용현면,사남면 전역,한주빌아트</t>
  </si>
  <si>
    <t>하동군 진교면,금남면,금성면,전도면,양보면,북천면,옥종면</t>
  </si>
  <si>
    <t>빛누리다문화가족상담소</t>
  </si>
  <si>
    <t>성모성심수녀회</t>
  </si>
  <si>
    <t>가르멜여자수도회</t>
  </si>
  <si>
    <t>범숙의집</t>
  </si>
  <si>
    <t>따뜻한쉼자리</t>
  </si>
  <si>
    <t>바울라의집</t>
  </si>
  <si>
    <t>햇살지기 주간보호 센터</t>
  </si>
  <si>
    <t>늘품직업재활센터</t>
  </si>
  <si>
    <t>늘푸른지역아동센터</t>
  </si>
  <si>
    <r>
      <t>본</t>
    </r>
    <r>
      <rPr>
        <sz val="11"/>
        <rFont val="돋움"/>
        <family val="3"/>
      </rPr>
      <t>당</t>
    </r>
    <r>
      <rPr>
        <sz val="11"/>
        <rFont val="돋움"/>
        <family val="3"/>
      </rPr>
      <t xml:space="preserve"> 사목</t>
    </r>
  </si>
  <si>
    <t>특수 사목</t>
  </si>
  <si>
    <t>군종교구</t>
  </si>
  <si>
    <t>현지사목</t>
  </si>
  <si>
    <r>
      <t>유학(연수</t>
    </r>
    <r>
      <rPr>
        <sz val="11"/>
        <rFont val="돋움"/>
        <family val="3"/>
      </rPr>
      <t>)</t>
    </r>
  </si>
  <si>
    <t>신 학 교</t>
  </si>
  <si>
    <t>안 식 년</t>
  </si>
  <si>
    <t>서포선교</t>
  </si>
  <si>
    <t>원로 사목</t>
  </si>
  <si>
    <t>금   산</t>
  </si>
  <si>
    <t>안의선교</t>
  </si>
  <si>
    <t>금  산</t>
  </si>
  <si>
    <t>진주시 금산면 전역</t>
  </si>
  <si>
    <t>함양군 안의면, 사하면, 서상면, 거창군 위천면, 고제면, 북상면 전역</t>
  </si>
  <si>
    <t>거창군 전역(위천면, 고제면, 북상면 제외)</t>
  </si>
  <si>
    <t>함양군 전역(안의면, 사하면, 사상면 제외)</t>
  </si>
  <si>
    <t>영세자</t>
  </si>
  <si>
    <t>초등부</t>
  </si>
  <si>
    <t>중등부</t>
  </si>
  <si>
    <t>고등부</t>
  </si>
  <si>
    <t>양덕 공부방</t>
  </si>
  <si>
    <t>신    반</t>
  </si>
  <si>
    <t>늘푸른쉼터</t>
  </si>
  <si>
    <t>무지개쉼터</t>
  </si>
  <si>
    <t>마산가정상담센터</t>
  </si>
  <si>
    <t>창원 성심원</t>
  </si>
  <si>
    <t>진주시 상대동 일부,하대동,초전동 전역, 대곡면 광석리 진주교도소,프란치스코 노인 요양원</t>
  </si>
  <si>
    <t>고해성사</t>
  </si>
  <si>
    <t>참여자</t>
  </si>
  <si>
    <t>냉담교우</t>
  </si>
  <si>
    <t>신자총수</t>
  </si>
  <si>
    <t>주소확인자</t>
  </si>
  <si>
    <t>거주미상자</t>
  </si>
  <si>
    <t>통계Ⅳ: 성사사목 (3)</t>
  </si>
  <si>
    <t>통계Ⅳ : 성사사목(혼인) (4)</t>
  </si>
  <si>
    <t>진   례</t>
  </si>
  <si>
    <t>섭리의딸수녀회</t>
  </si>
  <si>
    <t>칠    곡</t>
  </si>
  <si>
    <t>지</t>
  </si>
  <si>
    <t>구</t>
  </si>
  <si>
    <t>역</t>
  </si>
  <si>
    <t>통계Ⅰ: 신자증감 (1)</t>
  </si>
  <si>
    <t>통계Ⅰ: 신자 남녀 구분 · 증감 (2)</t>
  </si>
  <si>
    <t>통계Ⅰ: 신자 연령별 구분 (3) - 금년도 총수(남)</t>
  </si>
  <si>
    <t>통계Ⅰ: 신자 연령별 구분 (3) - 금년도 총수(여)</t>
  </si>
  <si>
    <t>개황 2   면적 · 인구 · 신자 · 세대수 · 신부 · 수사 · 수녀  · 공소수</t>
  </si>
  <si>
    <t>■ 통계 Ⅰ: 신자 남녀 구분 . 증감 (2)   ‥‥ ‥ ‥ 10</t>
  </si>
  <si>
    <t>■ 통계 Ⅰ: 신자 연령별 구분 (3). 금년도 총수   ‥‥ ‥ ‥ 12</t>
  </si>
  <si>
    <t>■ 통계 Ⅰ: 신자 연령별 구분 (3). 전년도 총수   ‥‥ ‥ ‥ 14</t>
  </si>
  <si>
    <t>전년도 대비 총수의 증감   ‥‥ ‥ ‥ 16</t>
  </si>
  <si>
    <t>■ 통계 Ⅰ:  공소 신자수 (5)   ‥‥ ‥ ‥ 16</t>
  </si>
  <si>
    <t>■ 통계 Ⅱ : 신학생   ‥‥ ‥ ‥ 17</t>
  </si>
  <si>
    <t>■ 통계 Ⅲ : 교황청 설립 수도회 (1) 남자   ‥‥ ‥ ‥ 19</t>
  </si>
  <si>
    <t>■ 통계 Ⅲ : 교구 설립 수도회 (2) 남자   ‥‥ ‥ ‥ 19</t>
  </si>
  <si>
    <t>■ 통계 Ⅲ : 교황청 설립 수도회 (3) 여자   ‥‥ ‥ ‥ 19</t>
  </si>
  <si>
    <t>■ 통계 Ⅲ : 교구 설립 수도회 (4) 여자   ‥‥ ‥ ‥ 19</t>
  </si>
  <si>
    <t>통계Ⅳ  성사사목(세례) (1)</t>
  </si>
  <si>
    <t>■ 통계 Ⅳ : 성사사목(세례) (1)   ‥‥ ‥ ‥ 20</t>
  </si>
  <si>
    <t>진영한울타리</t>
  </si>
  <si>
    <t>생림선교</t>
  </si>
  <si>
    <t>생림선교</t>
  </si>
  <si>
    <t>가좌동</t>
  </si>
  <si>
    <t>4지역</t>
  </si>
  <si>
    <t>4지역</t>
  </si>
  <si>
    <t>거 제 지 구</t>
  </si>
  <si>
    <t>거 제 지 구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</si>
  <si>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</si>
  <si>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</si>
  <si>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</si>
  <si>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</si>
  <si>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</si>
  <si>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</si>
  <si>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</si>
  <si>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</si>
  <si>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</si>
  <si>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</si>
  <si>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</si>
  <si>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</si>
  <si>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</si>
  <si>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</si>
  <si>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</si>
  <si>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</si>
  <si>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연령미상</t>
  </si>
  <si>
    <t>어른</t>
  </si>
  <si>
    <t>세례자 연령별 구분(남자)</t>
  </si>
  <si>
    <t>세례자 연령별 구분(여자)</t>
  </si>
  <si>
    <t>통계Ⅴ : 영성(신심,사도직 단체)  (1)</t>
  </si>
  <si>
    <t>레지오 마리애</t>
  </si>
  <si>
    <t>마리아사업회(포콜라레)</t>
  </si>
  <si>
    <t>한국가톨릭성령쇄신봉사자협의회</t>
  </si>
  <si>
    <t>한국 지속적인 성체조배 봉사자 협의회</t>
  </si>
  <si>
    <t>꾸르실료</t>
  </si>
  <si>
    <t>성령쇄신운동</t>
  </si>
  <si>
    <t>성서사도직</t>
  </si>
  <si>
    <t>피정</t>
  </si>
  <si>
    <t>혼인강좌</t>
  </si>
  <si>
    <t>M.E</t>
  </si>
  <si>
    <t>기타교육</t>
  </si>
  <si>
    <t>덕산동</t>
  </si>
  <si>
    <t>로사의 집</t>
  </si>
  <si>
    <t>파랑포마을</t>
  </si>
  <si>
    <t>통영시종합사회복지관</t>
  </si>
  <si>
    <t>제적생</t>
  </si>
  <si>
    <t>편입학</t>
  </si>
  <si>
    <t>휴학</t>
  </si>
  <si>
    <t>본  당</t>
  </si>
  <si>
    <t>1학년</t>
  </si>
  <si>
    <t>2학년</t>
  </si>
  <si>
    <t>3학년</t>
  </si>
  <si>
    <t>4학년</t>
  </si>
  <si>
    <t>부제</t>
  </si>
  <si>
    <t>대학원</t>
  </si>
  <si>
    <t>신입생</t>
  </si>
  <si>
    <t>편입생</t>
  </si>
  <si>
    <t>마   산   지   구</t>
  </si>
  <si>
    <t>1지역</t>
  </si>
  <si>
    <t>양덕동</t>
  </si>
  <si>
    <t>구암동</t>
  </si>
  <si>
    <t>산호동</t>
  </si>
  <si>
    <t>삼   계</t>
  </si>
  <si>
    <t>석전동</t>
  </si>
  <si>
    <t>호   계</t>
  </si>
  <si>
    <t>회원동</t>
  </si>
  <si>
    <t>지역 합계</t>
  </si>
  <si>
    <t>2지역</t>
  </si>
  <si>
    <t>남성동</t>
  </si>
  <si>
    <t>상남동</t>
  </si>
  <si>
    <t>완월동</t>
  </si>
  <si>
    <t>월남동</t>
  </si>
  <si>
    <t>월   영</t>
  </si>
  <si>
    <t>진   동</t>
  </si>
  <si>
    <t>3지역</t>
  </si>
  <si>
    <t>대   산</t>
  </si>
  <si>
    <t>의   령</t>
  </si>
  <si>
    <t>창   녕</t>
  </si>
  <si>
    <t>칠   원</t>
  </si>
  <si>
    <t>함   안</t>
  </si>
  <si>
    <t>지구 합계</t>
  </si>
  <si>
    <t>창   원   지   구</t>
  </si>
  <si>
    <t>가음동</t>
  </si>
  <si>
    <t>대방동</t>
  </si>
  <si>
    <t>사파동</t>
  </si>
  <si>
    <t>신월동</t>
  </si>
  <si>
    <t>창원상남동</t>
  </si>
  <si>
    <t>토   월</t>
  </si>
  <si>
    <t>양   곡</t>
  </si>
  <si>
    <t>명서동</t>
  </si>
  <si>
    <t>반   송</t>
  </si>
  <si>
    <t>수   산</t>
  </si>
  <si>
    <t>용   잠</t>
  </si>
  <si>
    <t>중   동</t>
  </si>
  <si>
    <t>진   영</t>
  </si>
  <si>
    <t>진   례</t>
  </si>
  <si>
    <t>팔용동</t>
  </si>
  <si>
    <t>경화동</t>
  </si>
  <si>
    <t>덕산동</t>
  </si>
  <si>
    <t>여좌동</t>
  </si>
  <si>
    <t>중앙동</t>
  </si>
  <si>
    <t>진   주   지   구</t>
  </si>
  <si>
    <t>망경동</t>
  </si>
  <si>
    <t>봉곡동</t>
  </si>
  <si>
    <t>신안동</t>
  </si>
  <si>
    <t>옥봉동</t>
  </si>
  <si>
    <t>칠암동</t>
  </si>
  <si>
    <t>가좌동</t>
  </si>
  <si>
    <t>문   산</t>
  </si>
  <si>
    <t>상평동</t>
  </si>
  <si>
    <t>장재동</t>
  </si>
  <si>
    <t>하대동</t>
  </si>
  <si>
    <t>거   창</t>
  </si>
  <si>
    <t>산   청</t>
  </si>
  <si>
    <t>안의선교</t>
  </si>
  <si>
    <t>함   양</t>
  </si>
  <si>
    <t>합   천</t>
  </si>
  <si>
    <t>성심원</t>
  </si>
  <si>
    <t>4지역</t>
  </si>
  <si>
    <t>남   해</t>
  </si>
  <si>
    <t>사   천</t>
  </si>
  <si>
    <t>삼천포</t>
  </si>
  <si>
    <t>진   교</t>
  </si>
  <si>
    <t>하   동</t>
  </si>
  <si>
    <t>거 제 지 구</t>
  </si>
  <si>
    <t>고   성</t>
  </si>
  <si>
    <t>대   건</t>
  </si>
  <si>
    <t>북신동</t>
  </si>
  <si>
    <t>태평동</t>
  </si>
  <si>
    <t>예수 작은마을</t>
  </si>
  <si>
    <t>거   제</t>
  </si>
  <si>
    <t>고   현</t>
  </si>
  <si>
    <t>옥   포</t>
  </si>
  <si>
    <t>장승포</t>
  </si>
  <si>
    <t>장   평</t>
  </si>
  <si>
    <t>지세포</t>
  </si>
  <si>
    <t>진 해 해 군</t>
  </si>
  <si>
    <t>사무처</t>
  </si>
  <si>
    <t>교  구  합  계</t>
  </si>
  <si>
    <t>통영시 도남동,봉평동,미수1.2동,당동,인평동,산양읍,사량면 전역</t>
  </si>
  <si>
    <t>예수의 작은마을,천사의 집</t>
  </si>
  <si>
    <t>예수의까리따스수녀회</t>
  </si>
  <si>
    <t>진주시 가좌동, 호탄동, 정촌면, 내동면 전역</t>
  </si>
  <si>
    <t>진주시 망경동,강남동,주약동,나동면</t>
  </si>
  <si>
    <t>김해시 진영읍, 창원시 대산면 전역</t>
  </si>
  <si>
    <t>거제시 고현동 일부, 상문동, 수양동, 연초면 전역</t>
  </si>
  <si>
    <t>거제시 고현동 일부, 장평동, 하청공소 관할 전역(외포출장소 제외)</t>
  </si>
  <si>
    <t>김해시 진례면 전역</t>
  </si>
  <si>
    <t>창원교도소</t>
  </si>
  <si>
    <t>창원교도소</t>
  </si>
  <si>
    <t>장   평</t>
  </si>
  <si>
    <t>총       계</t>
  </si>
  <si>
    <t>증    가</t>
  </si>
  <si>
    <t>웅   천</t>
  </si>
  <si>
    <t>진   영</t>
  </si>
  <si>
    <t>창   녕</t>
  </si>
  <si>
    <t>칠   원</t>
  </si>
  <si>
    <t>하   동</t>
  </si>
  <si>
    <t>함   안</t>
  </si>
  <si>
    <t>휴     양</t>
  </si>
  <si>
    <t>*본당 관할 인구 수의 합계와 총 면적은 통계청의 자료 기재</t>
  </si>
  <si>
    <t>용   원</t>
  </si>
  <si>
    <t>창원시진해종합사회복지관</t>
  </si>
  <si>
    <t>진해 장애인 복지관</t>
  </si>
  <si>
    <t>마산 장애인종합복지관</t>
  </si>
  <si>
    <t xml:space="preserve"> 세례자 연령별 구분(남자)   ‥‥ ‥ ‥ 22</t>
  </si>
  <si>
    <t xml:space="preserve"> 세례자 연령별 구분(여자)   ‥‥ ‥ ‥ 24</t>
  </si>
  <si>
    <t>■ 통계 Ⅳ : 성사사목 (2)   ‥‥ ‥ ‥26</t>
  </si>
  <si>
    <t>■ 통계 Ⅳ : 성사사목(혼인) (4)   ‥‥ ‥ ‥ 30</t>
  </si>
  <si>
    <t>■ 통계 Ⅴ : 영성(신심)  (1)   ‥‥ ‥ ‥ 32</t>
  </si>
  <si>
    <t>■ 통계 Ⅴ : 영성(신심)  (2)   ‥‥ ‥ ‥ 34</t>
  </si>
  <si>
    <t>■ 통계 Ⅵ : 가톨릭학교(주일학교) (1)   ‥‥ ‥ ‥ 36</t>
  </si>
  <si>
    <t>■ 개황 2 : 면적, 인구, 신자, 세대수, 신부, 수사, 수녀, 공소수   ‥‥ ‥ ‥ 6</t>
  </si>
  <si>
    <t>창원시 마산회원구 양덕 1,2,3동, 석전2동(일우근주맨션 ~ 광명촌 제외),합성1,2동일부</t>
  </si>
  <si>
    <t>창원시 마산회원구 구암1,2동전역,합성1동(130이후 번지 제외),합성2동(322이후 번지 제외), 창원 소계동 전역</t>
  </si>
  <si>
    <t>창원시 마산회원구 산호1,2동,봉암동전역,회원1동,양덕3동일부, 그 외 일부</t>
  </si>
  <si>
    <t>창원시 마산회원구 내서읍/삼정리, 수곡리, 안곡리, 안성리, 옥정리, 용담리, 죽암리, 중리, 평성리, 호계리 전역</t>
  </si>
  <si>
    <t>창원시 마산회원구 석전1동전역,석전2동일부,회성동일부</t>
  </si>
  <si>
    <t>창원시 마산회원구  내서읍/삼정리, 수곡리, 안곡리, 안성리, 옥정리, 용담리, 죽암리, 중리, 평성리, 호계리, 예곡리, 오곡리</t>
  </si>
  <si>
    <t>창원시 마산회원구 회원2동 전역,교원동전역,한효APT,회원1동일부, 교방동일부</t>
  </si>
  <si>
    <t>창원시 마산합포구 동성동,창동,남성동,서성동,수성동,부림동,추산동,신포동,구산면전역,중성동,성호동,오동동일부</t>
  </si>
  <si>
    <t>창원시 마산합포구 상남1동 전역,상남2동 전역,교방동전역,회원1동,산호동일부,중성동,오동동일부</t>
  </si>
  <si>
    <t>창원시 마산합포구 완월동,자산동전역,중앙동,장군동,신흥동,신월동,대성동 일부</t>
  </si>
  <si>
    <t>창원시 마산합포구 월영1동,해운동일부,대내동일부,대외동,화영동,청계동,홍문동,대창동,문화동,신월동,반월동,중앙동1,2가,월포동,월남동, 창포동,장군동1,2,3가,평화동,신창동 전역</t>
  </si>
  <si>
    <t>창원시 마산합포구 월영동 일부,해운동 일부,가포동, 현동, 덕동, 우산동,  대내동 전역</t>
  </si>
  <si>
    <t>창원시 마산합포구 진동면,진북면,진전면 전역</t>
  </si>
  <si>
    <t>창원시 성산구 가음동,남산동,남양동,대방동,내동,외동전역</t>
  </si>
  <si>
    <t>창원시 성산구 대방동,안민동,삼정자동,불모산동,천선동전역</t>
  </si>
  <si>
    <t>창원시 성산구 사파동 주택, 삼익아파트, 대동아파트, 무궁화아파트, 동서아파트 전체</t>
  </si>
  <si>
    <t>창원시 성산구 신월동 주택, 주공아파트, 은아 아파트, 용호동 주택, 롯데 아파트, 사림동 주택</t>
  </si>
  <si>
    <t>창원시 성산구 상남동 대동아파트(101동부터 122동)와 주택 일부, 중앙동 주택, 대우아파트, 대호아파트, 동명아파트, 동방아파트 전체</t>
  </si>
  <si>
    <t>창원시 성산구 상남동 성원아파트 100단위, 200단위, 300단위 전체, 500단위 전체, 상남동 주택 47번지~57번지</t>
  </si>
  <si>
    <t>창원시 성산구 반월동,월림동,창곡동,신촌동,양곡동,웅남동,적현동,귀현동,귀곡동,귀산동 전역</t>
  </si>
  <si>
    <t>창원시 성산구 반송동,반지동,반림동,용호동,용지APT,사림동일부(33~154)</t>
  </si>
  <si>
    <t>창원시 의창구 명서1동,명서2동,명곡동,봉곡동전역,대원동전역,도계동일부,사림동일부, 팔용동 가구거리</t>
  </si>
  <si>
    <t>창원시 의창구 동읍 전역</t>
  </si>
  <si>
    <t>창원시 의창구 소답동,중동,북동,도계동,북면전역, 서상동 일부, 사화동 일부, 동정동 일부</t>
  </si>
  <si>
    <t>창원시 의창구 팔용동 전역(가구거리 제외), 반계동 전역, 서상동 일부, 중동 일부, 사화동 일부, 동정동 일부</t>
  </si>
  <si>
    <t>창원시 진해구 경화동전역,태백동일부,이동일부,석동일부</t>
  </si>
  <si>
    <t>창원시 진해구 덕산동,자은동,풍호동,장암동전역,이동.석동일부,성내동,서중동,남문동,북부동,마천동,남양동</t>
  </si>
  <si>
    <t>창원시 진해구 여좌동 전역,태백동 일부</t>
  </si>
  <si>
    <t>창원시 진해구 웅천동, 웅동1동, 웅동2동 전역</t>
  </si>
  <si>
    <t>창원시 진해구 근화동,대영동,대죽동,무송동,대흥동,광화동,부흥동,수송동,속천동,송학동,안곡동,인의동,익선동,인사동,제황산동,숭인동, 중평동,중앙동,충의동,창선동,평안동,통신동,충무동,회현동 전역</t>
  </si>
  <si>
    <t>경남 거제시,사천시,진주시, 통영시,창원시 전역,김해시일부(진영읍,진례면,생림면,한림면전역),밀양시 일부(하남읍,초동면전역), 거창군,고성군,남해군,산청군,의령군,창녕군,하동군,함안군, 함양군,합천군전역 (10개군과 5개시전역, 2개시일부)</t>
  </si>
  <si>
    <t>사       망</t>
  </si>
  <si>
    <t>전       출</t>
  </si>
  <si>
    <t>사망</t>
  </si>
  <si>
    <t>추정</t>
  </si>
  <si>
    <t>의령군(지정면 성당리,마산리,낙서면 여의리 제외) 전역</t>
  </si>
  <si>
    <t>말씀의성모영보수녀회</t>
  </si>
  <si>
    <t>우리아이집</t>
  </si>
  <si>
    <t>로뎀자리</t>
  </si>
  <si>
    <t>경남해피하우스</t>
  </si>
  <si>
    <t>너나들이공부방</t>
  </si>
  <si>
    <t>로사의집</t>
  </si>
  <si>
    <t>가톨릭상담영성센터</t>
  </si>
  <si>
    <t>구   읍</t>
  </si>
  <si>
    <t>생명터미혼모자의집</t>
  </si>
  <si>
    <t>경남미혼모지원센터</t>
  </si>
  <si>
    <t>덕   산</t>
  </si>
  <si>
    <t>인보성체수도회</t>
  </si>
  <si>
    <t>여성긴급전화1366경남센터</t>
  </si>
  <si>
    <t>대세자</t>
  </si>
  <si>
    <t>남</t>
  </si>
  <si>
    <t>여</t>
  </si>
  <si>
    <t>마   산   지   구</t>
  </si>
  <si>
    <t>1지역</t>
  </si>
  <si>
    <t>양덕동</t>
  </si>
  <si>
    <t>구암동</t>
  </si>
  <si>
    <t>산호동</t>
  </si>
  <si>
    <t>삼   계</t>
  </si>
  <si>
    <t>석전동</t>
  </si>
  <si>
    <t>호   계</t>
  </si>
  <si>
    <t>회원동</t>
  </si>
  <si>
    <t>지역 합계</t>
  </si>
  <si>
    <t>2지역</t>
  </si>
  <si>
    <t>남성동</t>
  </si>
  <si>
    <t>상남동</t>
  </si>
  <si>
    <t>완월동</t>
  </si>
  <si>
    <t>월남동</t>
  </si>
  <si>
    <t>월   영</t>
  </si>
  <si>
    <t>진   동</t>
  </si>
  <si>
    <t>3지역</t>
  </si>
  <si>
    <t>남지선교</t>
  </si>
  <si>
    <t>대   산</t>
  </si>
  <si>
    <t>의   령</t>
  </si>
  <si>
    <t>창   녕</t>
  </si>
  <si>
    <t>칠   원</t>
  </si>
  <si>
    <t>함   안</t>
  </si>
  <si>
    <t>지구 합계</t>
  </si>
  <si>
    <t>창   원   지   구</t>
  </si>
  <si>
    <t>1지역</t>
  </si>
  <si>
    <t>가음동</t>
  </si>
  <si>
    <t>대방동</t>
  </si>
  <si>
    <t>사파동</t>
  </si>
  <si>
    <t>신월동</t>
  </si>
  <si>
    <t>창원상남동</t>
  </si>
  <si>
    <t>토   월</t>
  </si>
  <si>
    <t>양   곡</t>
  </si>
  <si>
    <t>명서동</t>
  </si>
  <si>
    <t>반   송</t>
  </si>
  <si>
    <t>생림선교</t>
  </si>
  <si>
    <t>수   산</t>
  </si>
  <si>
    <t>용   잠</t>
  </si>
  <si>
    <t>중   동</t>
  </si>
  <si>
    <t>진   영</t>
  </si>
  <si>
    <t>진   례</t>
  </si>
  <si>
    <t>팔용동</t>
  </si>
  <si>
    <t>경화동</t>
  </si>
  <si>
    <t>덕산동</t>
  </si>
  <si>
    <t>여좌동</t>
  </si>
  <si>
    <t>용   원</t>
  </si>
  <si>
    <t>중앙동</t>
  </si>
  <si>
    <t>진   주   지   구</t>
  </si>
  <si>
    <t>망경동</t>
  </si>
  <si>
    <t>봉곡동</t>
  </si>
  <si>
    <t>신안동</t>
  </si>
  <si>
    <t>옥봉동</t>
  </si>
  <si>
    <t>칠암동</t>
  </si>
  <si>
    <t>가좌동</t>
  </si>
  <si>
    <t>금   산</t>
  </si>
  <si>
    <t>문   산</t>
  </si>
  <si>
    <t>상평동</t>
  </si>
  <si>
    <t>장재동</t>
  </si>
  <si>
    <t>하대동</t>
  </si>
  <si>
    <t>거   창</t>
  </si>
  <si>
    <t>산   청</t>
  </si>
  <si>
    <t>안의선교</t>
  </si>
  <si>
    <t>함   양</t>
  </si>
  <si>
    <t>합   천</t>
  </si>
  <si>
    <t>성심원</t>
  </si>
  <si>
    <t>4지역</t>
  </si>
  <si>
    <t>남   해</t>
  </si>
  <si>
    <t>사   천</t>
  </si>
  <si>
    <t>삼천포</t>
  </si>
  <si>
    <t>서포선교</t>
  </si>
  <si>
    <t>진   교</t>
  </si>
  <si>
    <t>하   동</t>
  </si>
  <si>
    <t>거 제 지 구</t>
  </si>
  <si>
    <t>고   성</t>
  </si>
  <si>
    <t>대   건</t>
  </si>
  <si>
    <t>북신동</t>
  </si>
  <si>
    <t>태평동</t>
  </si>
  <si>
    <t>예수 작은마을</t>
  </si>
  <si>
    <t>거   제</t>
  </si>
  <si>
    <t>고   현</t>
  </si>
  <si>
    <t>옥   포</t>
  </si>
  <si>
    <t>장승포</t>
  </si>
  <si>
    <t>장   평</t>
  </si>
  <si>
    <t>지세포</t>
  </si>
  <si>
    <t>창원교도소</t>
  </si>
  <si>
    <t>사무처</t>
  </si>
  <si>
    <t>교  구  합  계</t>
  </si>
  <si>
    <t>통계 Ⅳ : 가톨릭학교(유치원) (2)</t>
  </si>
  <si>
    <t>구    분</t>
  </si>
  <si>
    <t>교     사     수</t>
  </si>
  <si>
    <t>원     아     수</t>
  </si>
  <si>
    <t>총계</t>
  </si>
  <si>
    <t>신부</t>
  </si>
  <si>
    <t>수사</t>
  </si>
  <si>
    <t>수녀</t>
  </si>
  <si>
    <t>신   자</t>
  </si>
  <si>
    <t>미 신 자</t>
  </si>
  <si>
    <t>원  명</t>
  </si>
  <si>
    <t>계</t>
  </si>
  <si>
    <t>경화샛별유치원</t>
  </si>
  <si>
    <t>고현성미유치원</t>
  </si>
  <si>
    <t>문산소화유치원</t>
  </si>
  <si>
    <t>옥봉성모유치원</t>
  </si>
  <si>
    <t>진해성심유치원</t>
  </si>
  <si>
    <t>창녕성모유치원</t>
  </si>
  <si>
    <t>창원성모유치원</t>
  </si>
  <si>
    <t>창원성미유치원</t>
  </si>
  <si>
    <t>합천성모유치원</t>
  </si>
  <si>
    <t>합     계</t>
  </si>
  <si>
    <t>통계 Ⅳ : 가톨릭학교(어린이집) (3)</t>
  </si>
  <si>
    <t>신     자</t>
  </si>
  <si>
    <t>미  신  자</t>
  </si>
  <si>
    <t>신    자</t>
  </si>
  <si>
    <t>양곡샛별어린이집</t>
  </si>
  <si>
    <t>함안성모어린이집</t>
  </si>
  <si>
    <t>칠원샛별어린이집</t>
  </si>
  <si>
    <t>합    계</t>
  </si>
  <si>
    <t>통계 Ⅳ : 가톨릭학교(중학교) (4)</t>
  </si>
  <si>
    <t>교     사     원(교수.교사)</t>
  </si>
  <si>
    <t>학          생</t>
  </si>
  <si>
    <t>성직자.수도자</t>
  </si>
  <si>
    <t>학 교 명</t>
  </si>
  <si>
    <t>성지여자중학교</t>
  </si>
  <si>
    <t>해성중학교</t>
  </si>
  <si>
    <t>통계 Ⅳ : 가톨릭학교(고등학교) (5)</t>
  </si>
  <si>
    <t>성지여자고등학교</t>
  </si>
  <si>
    <t>해성고등학교</t>
  </si>
  <si>
    <t>합   계</t>
  </si>
  <si>
    <t>통계  : 의료사업</t>
  </si>
  <si>
    <t>직                       원</t>
  </si>
  <si>
    <t>의     사</t>
  </si>
  <si>
    <t>간  호  사</t>
  </si>
  <si>
    <t>종  사  자</t>
  </si>
  <si>
    <t>병 원 명</t>
  </si>
  <si>
    <t>신자</t>
  </si>
  <si>
    <t>미신자</t>
  </si>
  <si>
    <t>창원 파티마 병원</t>
  </si>
  <si>
    <t>진                       료</t>
  </si>
  <si>
    <t>침  대</t>
  </si>
  <si>
    <t>환                   자</t>
  </si>
  <si>
    <t>총    계</t>
  </si>
  <si>
    <t>입     원</t>
  </si>
  <si>
    <t>외    래</t>
  </si>
  <si>
    <t>무    료</t>
  </si>
  <si>
    <t>나     환     자     복     지     시     설</t>
  </si>
  <si>
    <t>직              원</t>
  </si>
  <si>
    <t>이  용  자  수</t>
  </si>
  <si>
    <t>총  계</t>
  </si>
  <si>
    <t>명   칭</t>
  </si>
  <si>
    <t>성  심  원</t>
  </si>
  <si>
    <t>합       계</t>
  </si>
  <si>
    <t>구  분</t>
  </si>
  <si>
    <t>수용인원(비고 - 연이용자)</t>
  </si>
  <si>
    <t>명  칭</t>
  </si>
  <si>
    <t>창원이주민센터</t>
  </si>
  <si>
    <t>노        인        복        지</t>
  </si>
  <si>
    <t>재가복지 봉사회</t>
  </si>
  <si>
    <t>돌봄재가장기요양기관</t>
  </si>
  <si>
    <t>마음의 집</t>
  </si>
  <si>
    <t>마음의집 의료복지</t>
  </si>
  <si>
    <t>마음의집 재가복지</t>
  </si>
  <si>
    <t>마음의집 여가복지</t>
  </si>
  <si>
    <t>안나의집</t>
  </si>
  <si>
    <t>나자렛 노인 복지 센터</t>
  </si>
  <si>
    <t>나자렛 요양 센터</t>
  </si>
  <si>
    <t>나자렛 성가정 노인복지 센터</t>
  </si>
  <si>
    <t>하동은빛노인복지센터</t>
  </si>
  <si>
    <t>통영시조합사회복지관 재가복지센터</t>
  </si>
  <si>
    <t>프란치스꼬 노인요양원</t>
  </si>
  <si>
    <t>노 인 대 학</t>
  </si>
  <si>
    <t>가톨릭여성회관</t>
  </si>
  <si>
    <t>거제성당</t>
  </si>
  <si>
    <t>거창성당</t>
  </si>
  <si>
    <t>대 건 성 당</t>
  </si>
  <si>
    <t>반 송 성 당</t>
  </si>
  <si>
    <t>망경동성당</t>
  </si>
  <si>
    <t>명 서 동 성 당</t>
  </si>
  <si>
    <t>상남동성당</t>
  </si>
  <si>
    <t>장승포성당</t>
  </si>
  <si>
    <t>진영성당</t>
  </si>
  <si>
    <t>옥봉동성당</t>
  </si>
  <si>
    <t>창녕성당</t>
  </si>
  <si>
    <t>칠암성당</t>
  </si>
  <si>
    <t xml:space="preserve">행        려        시        설   </t>
  </si>
  <si>
    <t>신      자</t>
  </si>
  <si>
    <t>기 관 명</t>
  </si>
  <si>
    <t>진주 복지원</t>
  </si>
  <si>
    <t>실    직    자     쉼     터</t>
  </si>
  <si>
    <t>진해 자활후견기관</t>
  </si>
  <si>
    <t>마산 자활후견기관</t>
  </si>
  <si>
    <t>고성 자활후견기관</t>
  </si>
  <si>
    <t>진주 자활후견기관</t>
  </si>
  <si>
    <t>사천 자활후견기관</t>
  </si>
  <si>
    <t>하동 자활후견기관</t>
  </si>
  <si>
    <t>함안 자활후견기관</t>
  </si>
  <si>
    <t>합천 자활후견기관</t>
  </si>
  <si>
    <t>통계 Ⅸ : 출판사업</t>
  </si>
  <si>
    <t>교구 주보 발행 부수</t>
  </si>
  <si>
    <t>월 간</t>
  </si>
  <si>
    <t>격 월간</t>
  </si>
  <si>
    <t>울타리</t>
  </si>
  <si>
    <t>반 석</t>
  </si>
  <si>
    <r>
      <t>교 구</t>
    </r>
    <r>
      <rPr>
        <sz val="11"/>
        <rFont val="돋움"/>
        <family val="3"/>
      </rPr>
      <t xml:space="preserve"> 보</t>
    </r>
  </si>
  <si>
    <t>소공동체모임길잡이</t>
  </si>
  <si>
    <t>새생명</t>
  </si>
  <si>
    <t>15,400부</t>
  </si>
  <si>
    <t>1,500부</t>
  </si>
  <si>
    <t>0 - 4세</t>
  </si>
  <si>
    <t>5 -9세</t>
  </si>
  <si>
    <t>10 -14세</t>
  </si>
  <si>
    <t>15 - 19세</t>
  </si>
  <si>
    <t>20 -24세</t>
  </si>
  <si>
    <t>25 - 29세</t>
  </si>
  <si>
    <t>30 -34세</t>
  </si>
  <si>
    <t>35 - 39세</t>
  </si>
  <si>
    <t>40 - 44세</t>
  </si>
  <si>
    <t>45 - 49세</t>
  </si>
  <si>
    <t>50 -54세</t>
  </si>
  <si>
    <t>55 - 59세</t>
  </si>
  <si>
    <t>60 - 64세</t>
  </si>
  <si>
    <t>65 - 69세</t>
  </si>
  <si>
    <t>70 - 74세</t>
  </si>
  <si>
    <t>75 -79세</t>
  </si>
  <si>
    <r>
      <t>9</t>
    </r>
    <r>
      <rPr>
        <sz val="11"/>
        <rFont val="돋움"/>
        <family val="3"/>
      </rPr>
      <t>,054.46</t>
    </r>
    <r>
      <rPr>
        <sz val="11"/>
        <rFont val="돋움"/>
        <family val="3"/>
      </rPr>
      <t>㎢</t>
    </r>
  </si>
  <si>
    <t>국내연수</t>
  </si>
  <si>
    <t>타교구                                        (7)</t>
  </si>
  <si>
    <t>재외국                                           (11)</t>
  </si>
  <si>
    <t>중   동</t>
  </si>
  <si>
    <t>연령 미상</t>
  </si>
  <si>
    <t>6,500부</t>
  </si>
  <si>
    <t>비수계신자(냉담교우)</t>
  </si>
  <si>
    <r>
      <t xml:space="preserve">마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산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교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구</t>
    </r>
  </si>
  <si>
    <t>총     계</t>
  </si>
  <si>
    <t>2012년</t>
  </si>
  <si>
    <t>(2012. 12. 31. 현재)</t>
  </si>
  <si>
    <t>교적       정리</t>
  </si>
  <si>
    <t>80-84</t>
  </si>
  <si>
    <t>85-89</t>
  </si>
  <si>
    <t>90-94</t>
  </si>
  <si>
    <t>95-99</t>
  </si>
  <si>
    <t>100이상</t>
  </si>
  <si>
    <t>혼종혼</t>
  </si>
  <si>
    <t>통계Ⅳ : 가톨릭학교(주일학교 대상자 연령별 구분) (2)</t>
  </si>
  <si>
    <t>7-9세</t>
  </si>
  <si>
    <t>10-12세</t>
  </si>
  <si>
    <t>13-15세</t>
  </si>
  <si>
    <t>16-18세</t>
  </si>
  <si>
    <t>김해시 생림면 전역, 한림면 전역(장방 일부와 가동제외)</t>
  </si>
  <si>
    <t>교적   재작성</t>
  </si>
  <si>
    <t>성빈첸시오아바오로회</t>
  </si>
  <si>
    <t>영보작업장</t>
  </si>
  <si>
    <t>범숙학교</t>
  </si>
  <si>
    <t>반   송</t>
  </si>
  <si>
    <t>장재동</t>
  </si>
  <si>
    <t>80 - 84세</t>
  </si>
  <si>
    <t>85 - 89세</t>
  </si>
  <si>
    <t>90 - 94세</t>
  </si>
  <si>
    <t>95 - 99세</t>
  </si>
  <si>
    <t>100세 이상</t>
  </si>
  <si>
    <t>교구내                                    (133)</t>
  </si>
  <si>
    <t>기   타                                                  (6)</t>
  </si>
  <si>
    <t>교 구 소 속                                                                       (157)</t>
  </si>
  <si>
    <t>한국인 사제                                                                                            (178)</t>
  </si>
  <si>
    <t>외국인사제(3)</t>
  </si>
  <si>
    <t>교적 재작성</t>
  </si>
  <si>
    <t>교적정리</t>
  </si>
  <si>
    <t>기타</t>
  </si>
  <si>
    <t>52개 공소</t>
  </si>
  <si>
    <t>2,683부</t>
  </si>
  <si>
    <t>966부</t>
  </si>
  <si>
    <t>■ 통계 Ⅵ : 가톨릭학교(유치원) (2)   ‥‥ ‥ ‥ 40</t>
  </si>
  <si>
    <t>■ 통계 Ⅵ : 가톨릭학교(어린이집) (3)   ‥‥ ‥ ‥ 40</t>
  </si>
  <si>
    <t>■ 통계 Ⅵ : 가톨릭학교(중학교) (4)   ‥‥ ‥ ‥ 40</t>
  </si>
  <si>
    <t>■ 통계 Ⅵ : 가톨릭학교(고등학교) (5)   ‥‥ ‥ ‥ 40</t>
  </si>
  <si>
    <t>■ 통계 Ⅶ : 의료사업   ‥‥ ‥ ‥ 40</t>
  </si>
  <si>
    <t>■ 통계 Ⅷ : 사회사업 (1)   ‥‥ ‥ ‥ 41</t>
  </si>
  <si>
    <t>■ 통계 Ⅷ : 사회사업 (2)   ‥‥ ‥ ‥  41</t>
  </si>
  <si>
    <t>■ 통계 Ⅸ : 출판사업   ‥‥ ‥ ‥ 44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</si>
</sst>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0.0%"/>
    <numFmt numFmtId="179" formatCode="#,##0_ "/>
    <numFmt numFmtId="180" formatCode="mm&quot;월&quot;\ dd&quot;일&quot;"/>
    <numFmt numFmtId="181" formatCode="0.00_ "/>
    <numFmt numFmtId="182" formatCode="0.000"/>
    <numFmt numFmtId="183" formatCode="0.0"/>
    <numFmt numFmtId="184" formatCode="0_);[Red]\(0\)"/>
  </numFmts>
  <fonts count="6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20"/>
      <name val="돋움"/>
      <family val="3"/>
    </font>
    <font>
      <sz val="10"/>
      <name val="돋움"/>
      <family val="3"/>
    </font>
    <font>
      <sz val="6"/>
      <name val="돋움"/>
      <family val="3"/>
    </font>
    <font>
      <sz val="7.5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sz val="8.5"/>
      <name val="돋움"/>
      <family val="3"/>
    </font>
    <font>
      <b/>
      <sz val="12"/>
      <name val="돋움"/>
      <family val="3"/>
    </font>
    <font>
      <b/>
      <sz val="9"/>
      <name val="돋움"/>
      <family val="3"/>
    </font>
    <font>
      <b/>
      <sz val="14"/>
      <name val="돋움"/>
      <family val="3"/>
    </font>
    <font>
      <b/>
      <sz val="8"/>
      <name val="돋움"/>
      <family val="3"/>
    </font>
    <font>
      <sz val="14"/>
      <name val="돋움"/>
      <family val="3"/>
    </font>
    <font>
      <sz val="9"/>
      <color indexed="8"/>
      <name val="돋움"/>
      <family val="3"/>
    </font>
    <font>
      <sz val="7"/>
      <name val="돋움"/>
      <family val="3"/>
    </font>
    <font>
      <sz val="10.5"/>
      <name val="돋움"/>
      <family val="3"/>
    </font>
    <font>
      <sz val="9.5"/>
      <name val="돋움"/>
      <family val="3"/>
    </font>
    <font>
      <sz val="22"/>
      <name val="양재참숯체B"/>
      <family val="1"/>
    </font>
    <font>
      <b/>
      <sz val="48"/>
      <name val="HY견명조"/>
      <family val="1"/>
    </font>
    <font>
      <sz val="22"/>
      <name val="HY견명조"/>
      <family val="1"/>
    </font>
    <font>
      <b/>
      <sz val="20"/>
      <name val="HY궁서"/>
      <family val="1"/>
    </font>
    <font>
      <sz val="5.5"/>
      <name val="돋움"/>
      <family val="3"/>
    </font>
    <font>
      <b/>
      <sz val="16"/>
      <name val="돋움"/>
      <family val="3"/>
    </font>
    <font>
      <b/>
      <sz val="9"/>
      <color indexed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7.7"/>
      <color indexed="12"/>
      <name val="돋움"/>
      <family val="3"/>
    </font>
    <font>
      <b/>
      <sz val="36"/>
      <color indexed="8"/>
      <name val="HY목판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7.7"/>
      <color theme="10"/>
      <name val="돋움"/>
      <family val="3"/>
    </font>
    <font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41" fontId="2" fillId="33" borderId="10" xfId="48" applyNumberFormat="1" applyFont="1" applyFill="1" applyBorder="1" applyAlignment="1">
      <alignment horizontal="center" vertical="center" shrinkToFit="1"/>
    </xf>
    <xf numFmtId="41" fontId="2" fillId="33" borderId="10" xfId="48" applyFont="1" applyFill="1" applyBorder="1" applyAlignment="1">
      <alignment vertical="center" shrinkToFit="1"/>
    </xf>
    <xf numFmtId="41" fontId="2" fillId="33" borderId="10" xfId="48" applyFont="1" applyFill="1" applyBorder="1" applyAlignment="1">
      <alignment horizontal="left" vertical="center" shrinkToFit="1"/>
    </xf>
    <xf numFmtId="41" fontId="7" fillId="33" borderId="10" xfId="48" applyFont="1" applyFill="1" applyBorder="1" applyAlignment="1">
      <alignment vertical="center" shrinkToFit="1"/>
    </xf>
    <xf numFmtId="41" fontId="7" fillId="33" borderId="0" xfId="48" applyFont="1" applyFill="1" applyAlignment="1">
      <alignment vertical="center"/>
    </xf>
    <xf numFmtId="41" fontId="2" fillId="33" borderId="10" xfId="48" applyFont="1" applyFill="1" applyBorder="1" applyAlignment="1">
      <alignment horizontal="center" vertical="center"/>
    </xf>
    <xf numFmtId="41" fontId="7" fillId="33" borderId="0" xfId="48" applyFont="1" applyFill="1" applyAlignment="1">
      <alignment vertical="center" shrinkToFit="1"/>
    </xf>
    <xf numFmtId="41" fontId="2" fillId="33" borderId="0" xfId="48" applyFont="1" applyFill="1" applyAlignment="1">
      <alignment vertical="center" shrinkToFit="1"/>
    </xf>
    <xf numFmtId="41" fontId="7" fillId="33" borderId="11" xfId="48" applyFont="1" applyFill="1" applyBorder="1" applyAlignment="1">
      <alignment horizontal="center" vertical="center" wrapText="1"/>
    </xf>
    <xf numFmtId="41" fontId="7" fillId="33" borderId="12" xfId="48" applyFont="1" applyFill="1" applyBorder="1" applyAlignment="1">
      <alignment horizontal="right" vertical="center" wrapText="1"/>
    </xf>
    <xf numFmtId="41" fontId="7" fillId="33" borderId="13" xfId="48" applyFont="1" applyFill="1" applyBorder="1" applyAlignment="1">
      <alignment horizontal="center" vertical="center" wrapText="1"/>
    </xf>
    <xf numFmtId="41" fontId="2" fillId="33" borderId="0" xfId="48" applyFont="1" applyFill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41" fontId="2" fillId="33" borderId="10" xfId="48" applyFon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41" fontId="0" fillId="33" borderId="16" xfId="48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10" fontId="0" fillId="33" borderId="16" xfId="43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41" fontId="0" fillId="33" borderId="10" xfId="48" applyFont="1" applyFill="1" applyBorder="1" applyAlignment="1">
      <alignment horizontal="center" vertical="center"/>
    </xf>
    <xf numFmtId="41" fontId="0" fillId="33" borderId="10" xfId="48" applyFont="1" applyFill="1" applyBorder="1" applyAlignment="1">
      <alignment horizontal="center" vertical="center" shrinkToFit="1"/>
    </xf>
    <xf numFmtId="179" fontId="0" fillId="33" borderId="10" xfId="48" applyNumberFormat="1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right" vertical="center"/>
    </xf>
    <xf numFmtId="41" fontId="7" fillId="33" borderId="17" xfId="48" applyFont="1" applyFill="1" applyBorder="1" applyAlignment="1">
      <alignment horizontal="center" vertical="top"/>
    </xf>
    <xf numFmtId="2" fontId="7" fillId="33" borderId="10" xfId="48" applyNumberFormat="1" applyFont="1" applyFill="1" applyBorder="1" applyAlignment="1">
      <alignment horizontal="center" vertical="center"/>
    </xf>
    <xf numFmtId="2" fontId="2" fillId="33" borderId="10" xfId="48" applyNumberFormat="1" applyFont="1" applyFill="1" applyBorder="1" applyAlignment="1">
      <alignment horizontal="right" vertical="center" shrinkToFit="1"/>
    </xf>
    <xf numFmtId="177" fontId="2" fillId="33" borderId="10" xfId="48" applyNumberFormat="1" applyFont="1" applyFill="1" applyBorder="1" applyAlignment="1">
      <alignment horizontal="center" vertical="center" shrinkToFit="1"/>
    </xf>
    <xf numFmtId="2" fontId="2" fillId="33" borderId="14" xfId="48" applyNumberFormat="1" applyFont="1" applyFill="1" applyBorder="1" applyAlignment="1">
      <alignment horizontal="right" vertical="center" shrinkToFit="1"/>
    </xf>
    <xf numFmtId="2" fontId="2" fillId="33" borderId="15" xfId="48" applyNumberFormat="1" applyFont="1" applyFill="1" applyBorder="1" applyAlignment="1">
      <alignment horizontal="right" vertical="center" shrinkToFit="1"/>
    </xf>
    <xf numFmtId="2" fontId="7" fillId="33" borderId="10" xfId="48" applyNumberFormat="1" applyFont="1" applyFill="1" applyBorder="1" applyAlignment="1">
      <alignment horizontal="center" vertical="center" shrinkToFit="1"/>
    </xf>
    <xf numFmtId="41" fontId="7" fillId="33" borderId="10" xfId="48" applyFont="1" applyFill="1" applyBorder="1" applyAlignment="1">
      <alignment vertical="center"/>
    </xf>
    <xf numFmtId="2" fontId="7" fillId="33" borderId="0" xfId="48" applyNumberFormat="1" applyFont="1" applyFill="1" applyAlignment="1">
      <alignment horizontal="center" vertical="center"/>
    </xf>
    <xf numFmtId="41" fontId="2" fillId="33" borderId="18" xfId="48" applyFont="1" applyFill="1" applyBorder="1" applyAlignment="1">
      <alignment horizontal="center" vertical="center" wrapText="1"/>
    </xf>
    <xf numFmtId="41" fontId="2" fillId="33" borderId="19" xfId="48" applyFont="1" applyFill="1" applyBorder="1" applyAlignment="1">
      <alignment horizontal="center" vertical="center" wrapText="1"/>
    </xf>
    <xf numFmtId="41" fontId="2" fillId="33" borderId="17" xfId="48" applyFont="1" applyFill="1" applyBorder="1" applyAlignment="1">
      <alignment vertical="top"/>
    </xf>
    <xf numFmtId="41" fontId="2" fillId="33" borderId="13" xfId="48" applyFont="1" applyFill="1" applyBorder="1" applyAlignment="1">
      <alignment horizontal="center" vertical="center" wrapText="1"/>
    </xf>
    <xf numFmtId="9" fontId="2" fillId="33" borderId="10" xfId="48" applyNumberFormat="1" applyFont="1" applyFill="1" applyBorder="1" applyAlignment="1">
      <alignment horizontal="center" vertical="center"/>
    </xf>
    <xf numFmtId="178" fontId="2" fillId="33" borderId="10" xfId="48" applyNumberFormat="1" applyFont="1" applyFill="1" applyBorder="1" applyAlignment="1">
      <alignment horizontal="center" vertical="center" shrinkToFit="1"/>
    </xf>
    <xf numFmtId="178" fontId="2" fillId="33" borderId="10" xfId="43" applyNumberFormat="1" applyFont="1" applyFill="1" applyBorder="1" applyAlignment="1">
      <alignment horizontal="center" vertical="center" shrinkToFit="1"/>
    </xf>
    <xf numFmtId="9" fontId="7" fillId="33" borderId="0" xfId="48" applyNumberFormat="1" applyFont="1" applyFill="1" applyAlignment="1">
      <alignment vertical="center" shrinkToFit="1"/>
    </xf>
    <xf numFmtId="9" fontId="7" fillId="33" borderId="0" xfId="48" applyNumberFormat="1" applyFont="1" applyFill="1" applyAlignment="1">
      <alignment vertical="center"/>
    </xf>
    <xf numFmtId="41" fontId="2" fillId="33" borderId="0" xfId="48" applyFont="1" applyFill="1" applyAlignment="1">
      <alignment horizontal="center" vertical="center"/>
    </xf>
    <xf numFmtId="41" fontId="7" fillId="33" borderId="12" xfId="48" applyFont="1" applyFill="1" applyBorder="1" applyAlignment="1">
      <alignment horizontal="center"/>
    </xf>
    <xf numFmtId="41" fontId="9" fillId="33" borderId="10" xfId="48" applyFont="1" applyFill="1" applyBorder="1" applyAlignment="1">
      <alignment horizontal="center" vertical="center" shrinkToFit="1"/>
    </xf>
    <xf numFmtId="179" fontId="2" fillId="33" borderId="10" xfId="48" applyNumberFormat="1" applyFont="1" applyFill="1" applyBorder="1" applyAlignment="1">
      <alignment horizontal="center" vertical="center" shrinkToFit="1"/>
    </xf>
    <xf numFmtId="41" fontId="7" fillId="33" borderId="0" xfId="48" applyFont="1" applyFill="1" applyAlignment="1">
      <alignment horizontal="left" vertical="center"/>
    </xf>
    <xf numFmtId="41" fontId="7" fillId="33" borderId="12" xfId="48" applyFont="1" applyFill="1" applyBorder="1" applyAlignment="1">
      <alignment horizontal="center" vertical="top"/>
    </xf>
    <xf numFmtId="41" fontId="7" fillId="33" borderId="10" xfId="48" applyFont="1" applyFill="1" applyBorder="1" applyAlignment="1">
      <alignment horizontal="left" vertical="center" shrinkToFit="1"/>
    </xf>
    <xf numFmtId="179" fontId="7" fillId="33" borderId="10" xfId="48" applyNumberFormat="1" applyFont="1" applyFill="1" applyBorder="1" applyAlignment="1">
      <alignment vertical="center" shrinkToFit="1"/>
    </xf>
    <xf numFmtId="41" fontId="7" fillId="33" borderId="0" xfId="48" applyFont="1" applyFill="1" applyAlignment="1">
      <alignment horizontal="left" vertical="center" shrinkToFit="1"/>
    </xf>
    <xf numFmtId="0" fontId="7" fillId="33" borderId="10" xfId="48" applyNumberFormat="1" applyFont="1" applyFill="1" applyBorder="1" applyAlignment="1">
      <alignment horizontal="center" vertical="center" shrinkToFit="1"/>
    </xf>
    <xf numFmtId="0" fontId="9" fillId="33" borderId="10" xfId="48" applyNumberFormat="1" applyFont="1" applyFill="1" applyBorder="1" applyAlignment="1">
      <alignment horizontal="center" vertical="center" shrinkToFit="1"/>
    </xf>
    <xf numFmtId="41" fontId="2" fillId="33" borderId="0" xfId="48" applyFont="1" applyFill="1" applyAlignment="1">
      <alignment horizontal="center" vertical="center" shrinkToFit="1"/>
    </xf>
    <xf numFmtId="41" fontId="7" fillId="33" borderId="0" xfId="48" applyFont="1" applyFill="1" applyAlignment="1">
      <alignment horizontal="center" vertical="center" shrinkToFit="1"/>
    </xf>
    <xf numFmtId="41" fontId="2" fillId="33" borderId="11" xfId="48" applyFont="1" applyFill="1" applyBorder="1" applyAlignment="1">
      <alignment horizontal="center"/>
    </xf>
    <xf numFmtId="0" fontId="7" fillId="33" borderId="10" xfId="48" applyNumberFormat="1" applyFont="1" applyFill="1" applyBorder="1" applyAlignment="1">
      <alignment horizontal="center" vertical="center" wrapText="1"/>
    </xf>
    <xf numFmtId="176" fontId="2" fillId="33" borderId="10" xfId="48" applyNumberFormat="1" applyFont="1" applyFill="1" applyBorder="1" applyAlignment="1">
      <alignment horizontal="center" vertical="center" shrinkToFit="1"/>
    </xf>
    <xf numFmtId="41" fontId="7" fillId="33" borderId="0" xfId="48" applyNumberFormat="1" applyFont="1" applyFill="1" applyAlignment="1">
      <alignment horizontal="center" vertical="center"/>
    </xf>
    <xf numFmtId="41" fontId="7" fillId="33" borderId="10" xfId="48" applyNumberFormat="1" applyFont="1" applyFill="1" applyBorder="1" applyAlignment="1">
      <alignment horizontal="center" vertical="center" shrinkToFit="1"/>
    </xf>
    <xf numFmtId="179" fontId="7" fillId="33" borderId="10" xfId="48" applyNumberFormat="1" applyFont="1" applyFill="1" applyBorder="1" applyAlignment="1">
      <alignment horizontal="center" vertical="center"/>
    </xf>
    <xf numFmtId="41" fontId="11" fillId="33" borderId="0" xfId="48" applyFont="1" applyFill="1" applyAlignment="1">
      <alignment vertical="center"/>
    </xf>
    <xf numFmtId="41" fontId="0" fillId="33" borderId="0" xfId="48" applyFont="1" applyFill="1" applyAlignment="1">
      <alignment horizontal="center" vertical="center"/>
    </xf>
    <xf numFmtId="41" fontId="2" fillId="33" borderId="12" xfId="48" applyFont="1" applyFill="1" applyBorder="1" applyAlignment="1">
      <alignment vertical="top"/>
    </xf>
    <xf numFmtId="41" fontId="2" fillId="33" borderId="10" xfId="49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41" fontId="10" fillId="33" borderId="20" xfId="48" applyFont="1" applyFill="1" applyBorder="1" applyAlignment="1">
      <alignment vertical="center"/>
    </xf>
    <xf numFmtId="41" fontId="2" fillId="33" borderId="12" xfId="48" applyFont="1" applyFill="1" applyBorder="1" applyAlignment="1">
      <alignment horizontal="right"/>
    </xf>
    <xf numFmtId="0" fontId="7" fillId="33" borderId="19" xfId="48" applyNumberFormat="1" applyFont="1" applyFill="1" applyBorder="1" applyAlignment="1">
      <alignment horizontal="right" vertical="center"/>
    </xf>
    <xf numFmtId="0" fontId="7" fillId="33" borderId="18" xfId="48" applyNumberFormat="1" applyFont="1" applyFill="1" applyBorder="1" applyAlignment="1">
      <alignment horizontal="left" vertical="center"/>
    </xf>
    <xf numFmtId="0" fontId="2" fillId="33" borderId="17" xfId="48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shrinkToFit="1"/>
    </xf>
    <xf numFmtId="41" fontId="2" fillId="33" borderId="0" xfId="48" applyFont="1" applyFill="1" applyBorder="1" applyAlignment="1">
      <alignment vertical="center"/>
    </xf>
    <xf numFmtId="41" fontId="4" fillId="33" borderId="10" xfId="48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indent="1" shrinkToFit="1"/>
    </xf>
    <xf numFmtId="41" fontId="2" fillId="33" borderId="0" xfId="48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41" fontId="2" fillId="33" borderId="0" xfId="48" applyFont="1" applyFill="1" applyBorder="1" applyAlignment="1">
      <alignment vertical="center" shrinkToFit="1"/>
    </xf>
    <xf numFmtId="41" fontId="2" fillId="33" borderId="21" xfId="48" applyFont="1" applyFill="1" applyBorder="1" applyAlignment="1">
      <alignment vertical="center" shrinkToFit="1"/>
    </xf>
    <xf numFmtId="41" fontId="2" fillId="33" borderId="21" xfId="48" applyFont="1" applyFill="1" applyBorder="1" applyAlignment="1">
      <alignment horizontal="center" vertical="center" shrinkToFit="1"/>
    </xf>
    <xf numFmtId="41" fontId="2" fillId="33" borderId="22" xfId="48" applyFont="1" applyFill="1" applyBorder="1" applyAlignment="1">
      <alignment vertical="center" shrinkToFit="1"/>
    </xf>
    <xf numFmtId="41" fontId="2" fillId="33" borderId="22" xfId="48" applyFont="1" applyFill="1" applyBorder="1" applyAlignment="1">
      <alignment horizontal="center" vertical="center" shrinkToFit="1"/>
    </xf>
    <xf numFmtId="41" fontId="2" fillId="33" borderId="23" xfId="48" applyFont="1" applyFill="1" applyBorder="1" applyAlignment="1">
      <alignment vertical="center" shrinkToFit="1"/>
    </xf>
    <xf numFmtId="41" fontId="2" fillId="33" borderId="23" xfId="48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 shrinkToFit="1"/>
    </xf>
    <xf numFmtId="41" fontId="0" fillId="33" borderId="16" xfId="48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41" fontId="9" fillId="33" borderId="10" xfId="0" applyNumberFormat="1" applyFont="1" applyFill="1" applyBorder="1" applyAlignment="1">
      <alignment horizontal="center" vertical="center"/>
    </xf>
    <xf numFmtId="178" fontId="7" fillId="33" borderId="0" xfId="43" applyNumberFormat="1" applyFont="1" applyFill="1" applyAlignment="1">
      <alignment horizontal="center" vertical="center"/>
    </xf>
    <xf numFmtId="178" fontId="7" fillId="33" borderId="10" xfId="43" applyNumberFormat="1" applyFont="1" applyFill="1" applyBorder="1" applyAlignment="1">
      <alignment horizontal="center" vertical="center" shrinkToFit="1"/>
    </xf>
    <xf numFmtId="41" fontId="7" fillId="33" borderId="14" xfId="48" applyFont="1" applyFill="1" applyBorder="1" applyAlignment="1">
      <alignment vertical="center"/>
    </xf>
    <xf numFmtId="41" fontId="7" fillId="33" borderId="24" xfId="48" applyFont="1" applyFill="1" applyBorder="1" applyAlignment="1">
      <alignment vertical="center"/>
    </xf>
    <xf numFmtId="41" fontId="7" fillId="33" borderId="10" xfId="48" applyFont="1" applyFill="1" applyBorder="1" applyAlignment="1">
      <alignment horizontal="right" vertical="center" shrinkToFit="1"/>
    </xf>
    <xf numFmtId="41" fontId="2" fillId="33" borderId="25" xfId="48" applyFont="1" applyFill="1" applyBorder="1" applyAlignment="1">
      <alignment vertical="center" shrinkToFit="1"/>
    </xf>
    <xf numFmtId="2" fontId="2" fillId="33" borderId="0" xfId="48" applyNumberFormat="1" applyFont="1" applyFill="1" applyBorder="1" applyAlignment="1">
      <alignment horizontal="right" vertical="center" shrinkToFit="1"/>
    </xf>
    <xf numFmtId="41" fontId="7" fillId="33" borderId="0" xfId="48" applyFont="1" applyFill="1" applyAlignment="1">
      <alignment horizontal="center" vertical="center"/>
    </xf>
    <xf numFmtId="41" fontId="2" fillId="33" borderId="10" xfId="48" applyFont="1" applyFill="1" applyBorder="1" applyAlignment="1">
      <alignment horizontal="center" vertical="center" shrinkToFit="1"/>
    </xf>
    <xf numFmtId="41" fontId="7" fillId="33" borderId="10" xfId="48" applyNumberFormat="1" applyFont="1" applyFill="1" applyBorder="1" applyAlignment="1">
      <alignment horizontal="center" vertical="center"/>
    </xf>
    <xf numFmtId="41" fontId="2" fillId="33" borderId="15" xfId="48" applyFont="1" applyFill="1" applyBorder="1" applyAlignment="1">
      <alignment vertical="center" shrinkToFit="1"/>
    </xf>
    <xf numFmtId="41" fontId="7" fillId="33" borderId="0" xfId="49" applyFont="1" applyFill="1" applyAlignment="1">
      <alignment horizontal="center" vertical="center"/>
    </xf>
    <xf numFmtId="41" fontId="7" fillId="33" borderId="11" xfId="49" applyFont="1" applyFill="1" applyBorder="1" applyAlignment="1">
      <alignment horizontal="center" vertical="center"/>
    </xf>
    <xf numFmtId="41" fontId="7" fillId="33" borderId="12" xfId="49" applyFont="1" applyFill="1" applyBorder="1" applyAlignment="1">
      <alignment horizontal="center" vertical="center"/>
    </xf>
    <xf numFmtId="41" fontId="7" fillId="33" borderId="18" xfId="49" applyFont="1" applyFill="1" applyBorder="1" applyAlignment="1">
      <alignment horizontal="center" vertical="center"/>
    </xf>
    <xf numFmtId="41" fontId="7" fillId="33" borderId="19" xfId="49" applyFont="1" applyFill="1" applyBorder="1" applyAlignment="1">
      <alignment horizontal="center" vertical="center"/>
    </xf>
    <xf numFmtId="41" fontId="5" fillId="33" borderId="10" xfId="49" applyFont="1" applyFill="1" applyBorder="1" applyAlignment="1">
      <alignment horizontal="center" vertical="center" shrinkToFit="1"/>
    </xf>
    <xf numFmtId="0" fontId="9" fillId="33" borderId="10" xfId="63" applyFont="1" applyFill="1" applyBorder="1" applyAlignment="1">
      <alignment horizontal="center" vertical="center"/>
      <protection/>
    </xf>
    <xf numFmtId="41" fontId="2" fillId="33" borderId="0" xfId="49" applyFont="1" applyFill="1" applyAlignment="1">
      <alignment horizontal="center" vertical="center"/>
    </xf>
    <xf numFmtId="0" fontId="9" fillId="33" borderId="14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center" vertical="center"/>
      <protection/>
    </xf>
    <xf numFmtId="0" fontId="9" fillId="33" borderId="10" xfId="63" applyFont="1" applyFill="1" applyBorder="1" applyAlignment="1">
      <alignment horizontal="center" vertical="center" shrinkToFit="1"/>
      <protection/>
    </xf>
    <xf numFmtId="41" fontId="7" fillId="33" borderId="10" xfId="49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shrinkToFit="1"/>
    </xf>
    <xf numFmtId="1" fontId="2" fillId="33" borderId="10" xfId="48" applyNumberFormat="1" applyFont="1" applyFill="1" applyBorder="1" applyAlignment="1">
      <alignment horizontal="right" vertical="center" shrinkToFit="1"/>
    </xf>
    <xf numFmtId="41" fontId="2" fillId="33" borderId="10" xfId="48" applyFont="1" applyFill="1" applyBorder="1" applyAlignment="1">
      <alignment horizontal="right" vertical="center" shrinkToFit="1"/>
    </xf>
    <xf numFmtId="41" fontId="15" fillId="33" borderId="10" xfId="48" applyFont="1" applyFill="1" applyBorder="1" applyAlignment="1">
      <alignment horizontal="center" vertical="center"/>
    </xf>
    <xf numFmtId="41" fontId="15" fillId="33" borderId="26" xfId="48" applyFont="1" applyFill="1" applyBorder="1" applyAlignment="1">
      <alignment horizontal="center" vertical="center"/>
    </xf>
    <xf numFmtId="41" fontId="7" fillId="33" borderId="18" xfId="48" applyFont="1" applyFill="1" applyBorder="1" applyAlignment="1">
      <alignment vertical="center"/>
    </xf>
    <xf numFmtId="41" fontId="7" fillId="33" borderId="0" xfId="48" applyFont="1" applyFill="1" applyBorder="1" applyAlignment="1">
      <alignment vertical="center"/>
    </xf>
    <xf numFmtId="0" fontId="64" fillId="33" borderId="0" xfId="48" applyNumberFormat="1" applyFont="1" applyFill="1" applyBorder="1" applyAlignment="1">
      <alignment horizontal="left" vertical="center"/>
    </xf>
    <xf numFmtId="41" fontId="7" fillId="33" borderId="19" xfId="48" applyFont="1" applyFill="1" applyBorder="1" applyAlignment="1">
      <alignment vertical="center"/>
    </xf>
    <xf numFmtId="0" fontId="9" fillId="33" borderId="10" xfId="63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16" fillId="33" borderId="1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horizontal="left" vertical="center" shrinkToFit="1"/>
    </xf>
    <xf numFmtId="41" fontId="7" fillId="33" borderId="0" xfId="48" applyNumberFormat="1" applyFont="1" applyFill="1" applyAlignment="1">
      <alignment vertical="center" shrinkToFit="1"/>
    </xf>
    <xf numFmtId="41" fontId="7" fillId="33" borderId="17" xfId="48" applyFont="1" applyFill="1" applyBorder="1" applyAlignment="1">
      <alignment horizontal="left"/>
    </xf>
    <xf numFmtId="41" fontId="2" fillId="33" borderId="14" xfId="48" applyFont="1" applyFill="1" applyBorder="1" applyAlignment="1">
      <alignment vertical="center" shrinkToFit="1"/>
    </xf>
    <xf numFmtId="41" fontId="2" fillId="33" borderId="24" xfId="48" applyFont="1" applyFill="1" applyBorder="1" applyAlignment="1">
      <alignment horizontal="center" vertical="center" shrinkToFit="1"/>
    </xf>
    <xf numFmtId="41" fontId="23" fillId="33" borderId="10" xfId="48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41" fontId="2" fillId="33" borderId="14" xfId="48" applyFont="1" applyFill="1" applyBorder="1" applyAlignment="1">
      <alignment horizontal="center" vertical="center"/>
    </xf>
    <xf numFmtId="41" fontId="2" fillId="33" borderId="15" xfId="48" applyFont="1" applyFill="1" applyBorder="1" applyAlignment="1">
      <alignment horizontal="center" vertical="center"/>
    </xf>
    <xf numFmtId="41" fontId="7" fillId="33" borderId="25" xfId="48" applyFont="1" applyFill="1" applyBorder="1" applyAlignment="1">
      <alignment vertical="center"/>
    </xf>
    <xf numFmtId="0" fontId="64" fillId="33" borderId="25" xfId="48" applyNumberFormat="1" applyFont="1" applyFill="1" applyBorder="1" applyAlignment="1">
      <alignment horizontal="left" vertical="center"/>
    </xf>
    <xf numFmtId="41" fontId="7" fillId="33" borderId="12" xfId="48" applyFont="1" applyFill="1" applyBorder="1" applyAlignment="1">
      <alignment vertical="center"/>
    </xf>
    <xf numFmtId="41" fontId="7" fillId="33" borderId="17" xfId="48" applyFont="1" applyFill="1" applyBorder="1" applyAlignment="1">
      <alignment vertical="center"/>
    </xf>
    <xf numFmtId="41" fontId="7" fillId="33" borderId="20" xfId="48" applyFont="1" applyFill="1" applyBorder="1" applyAlignment="1">
      <alignment vertical="center"/>
    </xf>
    <xf numFmtId="0" fontId="64" fillId="33" borderId="20" xfId="48" applyNumberFormat="1" applyFont="1" applyFill="1" applyBorder="1" applyAlignment="1">
      <alignment horizontal="left" vertical="center"/>
    </xf>
    <xf numFmtId="41" fontId="7" fillId="33" borderId="13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7" fontId="2" fillId="33" borderId="10" xfId="48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shrinkToFit="1"/>
    </xf>
    <xf numFmtId="41" fontId="0" fillId="33" borderId="26" xfId="48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distributed" vertical="distributed" shrinkToFit="1"/>
    </xf>
    <xf numFmtId="0" fontId="0" fillId="33" borderId="26" xfId="0" applyFont="1" applyFill="1" applyBorder="1" applyAlignment="1">
      <alignment horizontal="left" vertical="center" indent="1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 indent="1"/>
    </xf>
    <xf numFmtId="0" fontId="2" fillId="33" borderId="15" xfId="63" applyFont="1" applyFill="1" applyBorder="1" applyAlignment="1">
      <alignment horizontal="center"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16" fillId="33" borderId="1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distributed" vertical="distributed" shrinkToFit="1"/>
    </xf>
    <xf numFmtId="41" fontId="0" fillId="33" borderId="0" xfId="48" applyFont="1" applyFill="1" applyAlignment="1">
      <alignment vertical="center"/>
    </xf>
    <xf numFmtId="41" fontId="2" fillId="33" borderId="10" xfId="48" applyFont="1" applyFill="1" applyBorder="1" applyAlignment="1">
      <alignment horizontal="right" vertical="center"/>
    </xf>
    <xf numFmtId="41" fontId="7" fillId="33" borderId="0" xfId="48" applyFont="1" applyFill="1" applyAlignment="1">
      <alignment horizontal="right" vertical="center" shrinkToFit="1"/>
    </xf>
    <xf numFmtId="41" fontId="2" fillId="33" borderId="0" xfId="48" applyFont="1" applyFill="1" applyAlignment="1">
      <alignment horizontal="right" vertical="center" shrinkToFit="1"/>
    </xf>
    <xf numFmtId="41" fontId="7" fillId="33" borderId="0" xfId="48" applyFont="1" applyFill="1" applyAlignment="1">
      <alignment horizontal="right" vertical="center"/>
    </xf>
    <xf numFmtId="41" fontId="7" fillId="33" borderId="18" xfId="48" applyFont="1" applyFill="1" applyBorder="1" applyAlignment="1">
      <alignment horizontal="center" vertical="center"/>
    </xf>
    <xf numFmtId="41" fontId="7" fillId="33" borderId="19" xfId="48" applyFont="1" applyFill="1" applyBorder="1" applyAlignment="1">
      <alignment horizontal="center" vertical="center"/>
    </xf>
    <xf numFmtId="41" fontId="10" fillId="33" borderId="0" xfId="48" applyFont="1" applyFill="1" applyBorder="1" applyAlignment="1">
      <alignment horizontal="left" vertical="center"/>
    </xf>
    <xf numFmtId="41" fontId="7" fillId="33" borderId="10" xfId="49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1" fontId="7" fillId="33" borderId="26" xfId="48" applyFont="1" applyFill="1" applyBorder="1" applyAlignment="1">
      <alignment horizontal="center" vertical="center"/>
    </xf>
    <xf numFmtId="41" fontId="7" fillId="33" borderId="16" xfId="48" applyFont="1" applyFill="1" applyBorder="1" applyAlignment="1">
      <alignment horizontal="center" vertical="center"/>
    </xf>
    <xf numFmtId="41" fontId="7" fillId="33" borderId="14" xfId="48" applyFont="1" applyFill="1" applyBorder="1" applyAlignment="1">
      <alignment horizontal="center" vertical="center"/>
    </xf>
    <xf numFmtId="41" fontId="7" fillId="33" borderId="15" xfId="48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1" fontId="7" fillId="33" borderId="10" xfId="48" applyFont="1" applyFill="1" applyBorder="1" applyAlignment="1">
      <alignment horizontal="center" vertical="center"/>
    </xf>
    <xf numFmtId="41" fontId="5" fillId="33" borderId="0" xfId="48" applyFont="1" applyFill="1" applyAlignment="1">
      <alignment horizontal="center" vertical="center"/>
    </xf>
    <xf numFmtId="41" fontId="2" fillId="33" borderId="26" xfId="48" applyFont="1" applyFill="1" applyBorder="1" applyAlignment="1">
      <alignment horizontal="center" vertical="center"/>
    </xf>
    <xf numFmtId="41" fontId="7" fillId="33" borderId="10" xfId="48" applyFont="1" applyFill="1" applyBorder="1" applyAlignment="1">
      <alignment horizontal="center" vertical="center" wrapText="1"/>
    </xf>
    <xf numFmtId="41" fontId="7" fillId="33" borderId="10" xfId="48" applyFont="1" applyFill="1" applyBorder="1" applyAlignment="1">
      <alignment horizontal="right" vertical="center" wrapText="1"/>
    </xf>
    <xf numFmtId="41" fontId="7" fillId="33" borderId="11" xfId="48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center" vertical="center"/>
    </xf>
    <xf numFmtId="41" fontId="7" fillId="33" borderId="17" xfId="48" applyFont="1" applyFill="1" applyBorder="1" applyAlignment="1">
      <alignment horizontal="center" vertical="center"/>
    </xf>
    <xf numFmtId="41" fontId="7" fillId="33" borderId="13" xfId="48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distributed" vertical="distributed" shrinkToFit="1"/>
    </xf>
    <xf numFmtId="41" fontId="2" fillId="33" borderId="14" xfId="48" applyFont="1" applyFill="1" applyBorder="1" applyAlignment="1">
      <alignment horizontal="center" vertical="center" shrinkToFit="1"/>
    </xf>
    <xf numFmtId="41" fontId="2" fillId="33" borderId="15" xfId="48" applyFont="1" applyFill="1" applyBorder="1" applyAlignment="1">
      <alignment horizontal="center" vertical="center" shrinkToFit="1"/>
    </xf>
    <xf numFmtId="41" fontId="7" fillId="33" borderId="24" xfId="48" applyFont="1" applyFill="1" applyBorder="1" applyAlignment="1">
      <alignment horizontal="center" vertical="center"/>
    </xf>
    <xf numFmtId="41" fontId="7" fillId="33" borderId="17" xfId="48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shrinkToFit="1"/>
    </xf>
    <xf numFmtId="41" fontId="7" fillId="33" borderId="10" xfId="48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distributed" vertical="center" shrinkToFit="1"/>
    </xf>
    <xf numFmtId="0" fontId="4" fillId="33" borderId="26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41" fontId="0" fillId="33" borderId="10" xfId="48" applyFont="1" applyFill="1" applyBorder="1" applyAlignment="1">
      <alignment horizontal="center" vertical="center"/>
    </xf>
    <xf numFmtId="41" fontId="0" fillId="33" borderId="27" xfId="48" applyFont="1" applyFill="1" applyBorder="1" applyAlignment="1">
      <alignment horizontal="center" vertical="center"/>
    </xf>
    <xf numFmtId="41" fontId="0" fillId="33" borderId="16" xfId="48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41" fontId="4" fillId="33" borderId="10" xfId="48" applyFont="1" applyFill="1" applyBorder="1" applyAlignment="1">
      <alignment vertical="center" shrinkToFit="1"/>
    </xf>
    <xf numFmtId="41" fontId="17" fillId="33" borderId="10" xfId="48" applyFont="1" applyFill="1" applyBorder="1" applyAlignment="1">
      <alignment vertical="center"/>
    </xf>
    <xf numFmtId="0" fontId="8" fillId="33" borderId="10" xfId="48" applyNumberFormat="1" applyFont="1" applyFill="1" applyBorder="1" applyAlignment="1">
      <alignment horizontal="center" vertical="center" shrinkToFit="1"/>
    </xf>
    <xf numFmtId="10" fontId="4" fillId="33" borderId="10" xfId="43" applyNumberFormat="1" applyFont="1" applyFill="1" applyBorder="1" applyAlignment="1">
      <alignment horizontal="center" vertical="center"/>
    </xf>
    <xf numFmtId="41" fontId="17" fillId="33" borderId="10" xfId="48" applyFont="1" applyFill="1" applyBorder="1" applyAlignment="1">
      <alignment vertical="center" shrinkToFit="1"/>
    </xf>
    <xf numFmtId="41" fontId="4" fillId="33" borderId="0" xfId="48" applyFont="1" applyFill="1" applyBorder="1" applyAlignment="1">
      <alignment horizontal="center" vertical="center" shrinkToFit="1"/>
    </xf>
    <xf numFmtId="41" fontId="17" fillId="33" borderId="0" xfId="48" applyFont="1" applyFill="1" applyBorder="1" applyAlignment="1">
      <alignment vertical="center"/>
    </xf>
    <xf numFmtId="10" fontId="4" fillId="33" borderId="0" xfId="43" applyNumberFormat="1" applyFont="1" applyFill="1" applyBorder="1" applyAlignment="1">
      <alignment horizontal="center" vertical="center"/>
    </xf>
    <xf numFmtId="0" fontId="8" fillId="33" borderId="0" xfId="48" applyNumberFormat="1" applyFont="1" applyFill="1" applyBorder="1" applyAlignment="1">
      <alignment horizontal="center" vertical="center" shrinkToFit="1"/>
    </xf>
    <xf numFmtId="41" fontId="0" fillId="33" borderId="0" xfId="48" applyFont="1" applyFill="1" applyBorder="1" applyAlignment="1">
      <alignment horizontal="center" vertical="center"/>
    </xf>
    <xf numFmtId="179" fontId="0" fillId="33" borderId="0" xfId="48" applyNumberFormat="1" applyFont="1" applyFill="1" applyBorder="1" applyAlignment="1">
      <alignment horizontal="right" vertical="center"/>
    </xf>
    <xf numFmtId="41" fontId="15" fillId="33" borderId="16" xfId="48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distributed" vertical="distributed" shrinkToFit="1"/>
    </xf>
    <xf numFmtId="0" fontId="2" fillId="33" borderId="26" xfId="0" applyFont="1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shrinkToFit="1"/>
    </xf>
    <xf numFmtId="0" fontId="22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1" fontId="0" fillId="33" borderId="26" xfId="48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41" fontId="0" fillId="33" borderId="26" xfId="48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179" fontId="0" fillId="33" borderId="26" xfId="48" applyNumberFormat="1" applyFont="1" applyFill="1" applyBorder="1" applyAlignment="1">
      <alignment horizontal="center" vertical="center"/>
    </xf>
    <xf numFmtId="179" fontId="0" fillId="33" borderId="16" xfId="48" applyNumberFormat="1" applyFont="1" applyFill="1" applyBorder="1" applyAlignment="1">
      <alignment horizontal="center" vertical="center"/>
    </xf>
    <xf numFmtId="41" fontId="0" fillId="33" borderId="27" xfId="48" applyFont="1" applyFill="1" applyBorder="1" applyAlignment="1">
      <alignment horizontal="center" vertical="center"/>
    </xf>
    <xf numFmtId="41" fontId="0" fillId="33" borderId="16" xfId="48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1" fontId="0" fillId="33" borderId="14" xfId="48" applyFont="1" applyFill="1" applyBorder="1" applyAlignment="1">
      <alignment horizontal="center" vertical="center"/>
    </xf>
    <xf numFmtId="41" fontId="0" fillId="33" borderId="24" xfId="48" applyFont="1" applyFill="1" applyBorder="1" applyAlignment="1">
      <alignment horizontal="center" vertical="center"/>
    </xf>
    <xf numFmtId="41" fontId="0" fillId="33" borderId="15" xfId="48" applyFont="1" applyFill="1" applyBorder="1" applyAlignment="1">
      <alignment horizontal="center" vertical="center"/>
    </xf>
    <xf numFmtId="179" fontId="0" fillId="33" borderId="14" xfId="48" applyNumberFormat="1" applyFont="1" applyFill="1" applyBorder="1" applyAlignment="1">
      <alignment horizontal="center" vertical="center"/>
    </xf>
    <xf numFmtId="179" fontId="0" fillId="33" borderId="15" xfId="48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shrinkToFit="1"/>
    </xf>
    <xf numFmtId="0" fontId="0" fillId="33" borderId="18" xfId="0" applyFill="1" applyBorder="1" applyAlignment="1">
      <alignment shrinkToFit="1"/>
    </xf>
    <xf numFmtId="0" fontId="0" fillId="33" borderId="19" xfId="0" applyFill="1" applyBorder="1" applyAlignment="1">
      <alignment shrinkToFit="1"/>
    </xf>
    <xf numFmtId="0" fontId="0" fillId="33" borderId="17" xfId="0" applyFill="1" applyBorder="1" applyAlignment="1">
      <alignment shrinkToFit="1"/>
    </xf>
    <xf numFmtId="0" fontId="0" fillId="33" borderId="13" xfId="0" applyFill="1" applyBorder="1" applyAlignment="1">
      <alignment shrinkToFit="1"/>
    </xf>
    <xf numFmtId="10" fontId="0" fillId="33" borderId="26" xfId="43" applyNumberFormat="1" applyFont="1" applyFill="1" applyBorder="1" applyAlignment="1">
      <alignment horizontal="right" vertical="center"/>
    </xf>
    <xf numFmtId="10" fontId="0" fillId="33" borderId="27" xfId="0" applyNumberForma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255"/>
    </xf>
    <xf numFmtId="0" fontId="25" fillId="33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center" vertical="center" textRotation="255"/>
    </xf>
    <xf numFmtId="0" fontId="7" fillId="33" borderId="24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center" vertical="center" textRotation="255"/>
    </xf>
    <xf numFmtId="41" fontId="0" fillId="33" borderId="26" xfId="48" applyFont="1" applyFill="1" applyBorder="1" applyAlignment="1">
      <alignment horizontal="center" vertical="center"/>
    </xf>
    <xf numFmtId="41" fontId="0" fillId="33" borderId="27" xfId="48" applyFont="1" applyFill="1" applyBorder="1" applyAlignment="1">
      <alignment horizontal="center" vertical="center"/>
    </xf>
    <xf numFmtId="41" fontId="0" fillId="33" borderId="16" xfId="48" applyFont="1" applyFill="1" applyBorder="1" applyAlignment="1">
      <alignment horizontal="center" vertical="center"/>
    </xf>
    <xf numFmtId="10" fontId="4" fillId="33" borderId="10" xfId="43" applyNumberFormat="1" applyFont="1" applyFill="1" applyBorder="1" applyAlignment="1">
      <alignment horizontal="center" vertical="center"/>
    </xf>
    <xf numFmtId="179" fontId="0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1" fontId="0" fillId="33" borderId="11" xfId="48" applyFont="1" applyFill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33" borderId="18" xfId="48" applyFont="1" applyFill="1" applyBorder="1" applyAlignment="1">
      <alignment horizontal="center" vertical="center"/>
    </xf>
    <xf numFmtId="41" fontId="0" fillId="33" borderId="19" xfId="48" applyFont="1" applyFill="1" applyBorder="1" applyAlignment="1">
      <alignment horizontal="center" vertical="center"/>
    </xf>
    <xf numFmtId="41" fontId="0" fillId="33" borderId="17" xfId="48" applyFont="1" applyFill="1" applyBorder="1" applyAlignment="1">
      <alignment horizontal="center" vertical="center"/>
    </xf>
    <xf numFmtId="41" fontId="0" fillId="33" borderId="13" xfId="48" applyFont="1" applyFill="1" applyBorder="1" applyAlignment="1">
      <alignment horizontal="center" vertical="center"/>
    </xf>
    <xf numFmtId="41" fontId="0" fillId="33" borderId="25" xfId="48" applyFont="1" applyFill="1" applyBorder="1" applyAlignment="1">
      <alignment horizontal="center" vertical="center"/>
    </xf>
    <xf numFmtId="41" fontId="0" fillId="33" borderId="20" xfId="48" applyFont="1" applyFill="1" applyBorder="1" applyAlignment="1">
      <alignment horizontal="center" vertical="center"/>
    </xf>
    <xf numFmtId="41" fontId="4" fillId="33" borderId="11" xfId="48" applyFont="1" applyFill="1" applyBorder="1" applyAlignment="1">
      <alignment horizontal="center" vertical="center"/>
    </xf>
    <xf numFmtId="41" fontId="4" fillId="33" borderId="12" xfId="48" applyFont="1" applyFill="1" applyBorder="1" applyAlignment="1">
      <alignment horizontal="center" vertical="center"/>
    </xf>
    <xf numFmtId="0" fontId="8" fillId="33" borderId="11" xfId="48" applyNumberFormat="1" applyFont="1" applyFill="1" applyBorder="1" applyAlignment="1">
      <alignment horizontal="center" vertical="center" shrinkToFit="1"/>
    </xf>
    <xf numFmtId="0" fontId="8" fillId="33" borderId="17" xfId="48" applyNumberFormat="1" applyFont="1" applyFill="1" applyBorder="1" applyAlignment="1">
      <alignment horizontal="center" vertical="center" shrinkToFit="1"/>
    </xf>
    <xf numFmtId="10" fontId="4" fillId="33" borderId="17" xfId="43" applyNumberFormat="1" applyFont="1" applyFill="1" applyBorder="1" applyAlignment="1">
      <alignment horizontal="center" vertical="center"/>
    </xf>
    <xf numFmtId="10" fontId="4" fillId="33" borderId="13" xfId="43" applyNumberFormat="1" applyFont="1" applyFill="1" applyBorder="1" applyAlignment="1">
      <alignment horizontal="center" vertical="center"/>
    </xf>
    <xf numFmtId="10" fontId="4" fillId="33" borderId="17" xfId="43" applyNumberFormat="1" applyFont="1" applyFill="1" applyBorder="1" applyAlignment="1">
      <alignment horizontal="center" vertical="center" shrinkToFit="1"/>
    </xf>
    <xf numFmtId="10" fontId="4" fillId="33" borderId="13" xfId="43" applyNumberFormat="1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1" fontId="4" fillId="33" borderId="11" xfId="48" applyFont="1" applyFill="1" applyBorder="1" applyAlignment="1">
      <alignment horizontal="center" vertical="center" shrinkToFit="1"/>
    </xf>
    <xf numFmtId="41" fontId="4" fillId="33" borderId="12" xfId="48" applyFont="1" applyFill="1" applyBorder="1" applyAlignment="1">
      <alignment horizontal="center" vertical="center" shrinkToFit="1"/>
    </xf>
    <xf numFmtId="41" fontId="7" fillId="33" borderId="11" xfId="0" applyNumberFormat="1" applyFont="1" applyFill="1" applyBorder="1" applyAlignment="1">
      <alignment horizontal="center" vertical="center"/>
    </xf>
    <xf numFmtId="41" fontId="7" fillId="33" borderId="12" xfId="0" applyNumberFormat="1" applyFont="1" applyFill="1" applyBorder="1" applyAlignment="1">
      <alignment horizontal="center" vertical="center"/>
    </xf>
    <xf numFmtId="10" fontId="7" fillId="33" borderId="17" xfId="43" applyNumberFormat="1" applyFont="1" applyFill="1" applyBorder="1" applyAlignment="1">
      <alignment horizontal="center" vertical="center"/>
    </xf>
    <xf numFmtId="10" fontId="7" fillId="33" borderId="13" xfId="43" applyNumberFormat="1" applyFont="1" applyFill="1" applyBorder="1" applyAlignment="1">
      <alignment horizontal="center" vertical="center"/>
    </xf>
    <xf numFmtId="41" fontId="18" fillId="33" borderId="11" xfId="48" applyFont="1" applyFill="1" applyBorder="1" applyAlignment="1">
      <alignment horizontal="center" vertical="center"/>
    </xf>
    <xf numFmtId="41" fontId="18" fillId="33" borderId="25" xfId="48" applyFont="1" applyFill="1" applyBorder="1" applyAlignment="1">
      <alignment horizontal="center" vertical="center"/>
    </xf>
    <xf numFmtId="41" fontId="18" fillId="33" borderId="12" xfId="48" applyFont="1" applyFill="1" applyBorder="1" applyAlignment="1">
      <alignment horizontal="center" vertical="center"/>
    </xf>
    <xf numFmtId="41" fontId="18" fillId="33" borderId="17" xfId="48" applyFont="1" applyFill="1" applyBorder="1" applyAlignment="1">
      <alignment horizontal="center" vertical="center"/>
    </xf>
    <xf numFmtId="41" fontId="18" fillId="33" borderId="20" xfId="48" applyFont="1" applyFill="1" applyBorder="1" applyAlignment="1">
      <alignment horizontal="center" vertical="center"/>
    </xf>
    <xf numFmtId="41" fontId="18" fillId="33" borderId="13" xfId="48" applyFont="1" applyFill="1" applyBorder="1" applyAlignment="1">
      <alignment horizontal="center" vertical="center"/>
    </xf>
    <xf numFmtId="41" fontId="10" fillId="33" borderId="20" xfId="48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41" fontId="7" fillId="33" borderId="26" xfId="48" applyFont="1" applyFill="1" applyBorder="1" applyAlignment="1">
      <alignment horizontal="center" vertical="center"/>
    </xf>
    <xf numFmtId="41" fontId="7" fillId="33" borderId="16" xfId="48" applyFont="1" applyFill="1" applyBorder="1" applyAlignment="1">
      <alignment horizontal="center" vertical="center"/>
    </xf>
    <xf numFmtId="41" fontId="7" fillId="33" borderId="27" xfId="48" applyFont="1" applyFill="1" applyBorder="1" applyAlignment="1">
      <alignment horizontal="center" vertical="center"/>
    </xf>
    <xf numFmtId="41" fontId="7" fillId="33" borderId="14" xfId="48" applyFont="1" applyFill="1" applyBorder="1" applyAlignment="1">
      <alignment horizontal="center" vertical="center"/>
    </xf>
    <xf numFmtId="41" fontId="7" fillId="33" borderId="15" xfId="48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textRotation="255"/>
    </xf>
    <xf numFmtId="0" fontId="9" fillId="33" borderId="2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center" vertical="center"/>
    </xf>
    <xf numFmtId="41" fontId="7" fillId="33" borderId="10" xfId="48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/>
    </xf>
    <xf numFmtId="41" fontId="2" fillId="33" borderId="0" xfId="48" applyFont="1" applyFill="1" applyBorder="1" applyAlignment="1">
      <alignment horizontal="left" vertical="center"/>
    </xf>
    <xf numFmtId="41" fontId="7" fillId="33" borderId="10" xfId="48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255"/>
    </xf>
    <xf numFmtId="0" fontId="7" fillId="33" borderId="26" xfId="0" applyFont="1" applyFill="1" applyBorder="1" applyAlignment="1">
      <alignment horizontal="center" vertical="center" textRotation="255"/>
    </xf>
    <xf numFmtId="41" fontId="5" fillId="33" borderId="0" xfId="48" applyFont="1" applyFill="1" applyAlignment="1">
      <alignment horizontal="center" vertical="center"/>
    </xf>
    <xf numFmtId="0" fontId="2" fillId="33" borderId="14" xfId="48" applyNumberFormat="1" applyFont="1" applyFill="1" applyBorder="1" applyAlignment="1">
      <alignment horizontal="center" vertical="center" shrinkToFit="1"/>
    </xf>
    <xf numFmtId="0" fontId="2" fillId="33" borderId="15" xfId="48" applyNumberFormat="1" applyFont="1" applyFill="1" applyBorder="1" applyAlignment="1">
      <alignment horizontal="center" vertical="center" shrinkToFit="1"/>
    </xf>
    <xf numFmtId="0" fontId="2" fillId="33" borderId="26" xfId="48" applyNumberFormat="1" applyFont="1" applyFill="1" applyBorder="1" applyAlignment="1">
      <alignment horizontal="center" vertical="center" wrapText="1"/>
    </xf>
    <xf numFmtId="0" fontId="2" fillId="33" borderId="16" xfId="48" applyNumberFormat="1" applyFont="1" applyFill="1" applyBorder="1" applyAlignment="1">
      <alignment horizontal="center" vertical="center" wrapText="1"/>
    </xf>
    <xf numFmtId="0" fontId="2" fillId="33" borderId="14" xfId="48" applyNumberFormat="1" applyFont="1" applyFill="1" applyBorder="1" applyAlignment="1">
      <alignment horizontal="center" vertical="center" wrapText="1"/>
    </xf>
    <xf numFmtId="0" fontId="2" fillId="33" borderId="24" xfId="48" applyNumberFormat="1" applyFont="1" applyFill="1" applyBorder="1" applyAlignment="1">
      <alignment horizontal="center" vertical="center" wrapText="1"/>
    </xf>
    <xf numFmtId="0" fontId="2" fillId="33" borderId="15" xfId="48" applyNumberFormat="1" applyFont="1" applyFill="1" applyBorder="1" applyAlignment="1">
      <alignment horizontal="center" vertical="center" wrapText="1"/>
    </xf>
    <xf numFmtId="0" fontId="2" fillId="33" borderId="26" xfId="48" applyNumberFormat="1" applyFont="1" applyFill="1" applyBorder="1" applyAlignment="1">
      <alignment horizontal="center" vertical="center"/>
    </xf>
    <xf numFmtId="0" fontId="2" fillId="33" borderId="27" xfId="48" applyNumberFormat="1" applyFont="1" applyFill="1" applyBorder="1" applyAlignment="1">
      <alignment horizontal="center" vertical="center"/>
    </xf>
    <xf numFmtId="0" fontId="2" fillId="33" borderId="16" xfId="48" applyNumberFormat="1" applyFont="1" applyFill="1" applyBorder="1" applyAlignment="1">
      <alignment horizontal="center" vertical="center"/>
    </xf>
    <xf numFmtId="0" fontId="2" fillId="33" borderId="12" xfId="48" applyNumberFormat="1" applyFont="1" applyFill="1" applyBorder="1" applyAlignment="1">
      <alignment horizontal="center" vertical="center" shrinkToFit="1"/>
    </xf>
    <xf numFmtId="0" fontId="2" fillId="33" borderId="19" xfId="48" applyNumberFormat="1" applyFont="1" applyFill="1" applyBorder="1" applyAlignment="1">
      <alignment horizontal="center" vertical="center" shrinkToFit="1"/>
    </xf>
    <xf numFmtId="0" fontId="2" fillId="33" borderId="13" xfId="48" applyNumberFormat="1" applyFont="1" applyFill="1" applyBorder="1" applyAlignment="1">
      <alignment horizontal="center" vertical="center" shrinkToFit="1"/>
    </xf>
    <xf numFmtId="41" fontId="2" fillId="33" borderId="12" xfId="48" applyFont="1" applyFill="1" applyBorder="1" applyAlignment="1">
      <alignment horizontal="center" vertical="center" shrinkToFit="1"/>
    </xf>
    <xf numFmtId="41" fontId="2" fillId="33" borderId="19" xfId="48" applyFont="1" applyFill="1" applyBorder="1" applyAlignment="1">
      <alignment horizontal="center" vertical="center" shrinkToFit="1"/>
    </xf>
    <xf numFmtId="41" fontId="2" fillId="33" borderId="13" xfId="48" applyFont="1" applyFill="1" applyBorder="1" applyAlignment="1">
      <alignment horizontal="center" vertical="center" shrinkToFit="1"/>
    </xf>
    <xf numFmtId="41" fontId="7" fillId="33" borderId="14" xfId="48" applyFont="1" applyFill="1" applyBorder="1" applyAlignment="1">
      <alignment horizontal="center" vertical="center" wrapText="1"/>
    </xf>
    <xf numFmtId="41" fontId="7" fillId="33" borderId="24" xfId="48" applyFont="1" applyFill="1" applyBorder="1" applyAlignment="1">
      <alignment horizontal="center" vertical="center" wrapText="1"/>
    </xf>
    <xf numFmtId="41" fontId="7" fillId="33" borderId="15" xfId="48" applyFont="1" applyFill="1" applyBorder="1" applyAlignment="1">
      <alignment horizontal="center" vertical="center" wrapText="1"/>
    </xf>
    <xf numFmtId="0" fontId="2" fillId="33" borderId="11" xfId="48" applyNumberFormat="1" applyFont="1" applyFill="1" applyBorder="1" applyAlignment="1">
      <alignment horizontal="center" vertical="center" shrinkToFit="1"/>
    </xf>
    <xf numFmtId="0" fontId="2" fillId="33" borderId="17" xfId="48" applyNumberFormat="1" applyFont="1" applyFill="1" applyBorder="1" applyAlignment="1">
      <alignment horizontal="center" vertical="center" shrinkToFit="1"/>
    </xf>
    <xf numFmtId="41" fontId="2" fillId="33" borderId="26" xfId="48" applyFont="1" applyFill="1" applyBorder="1" applyAlignment="1">
      <alignment horizontal="center" vertical="center"/>
    </xf>
    <xf numFmtId="41" fontId="2" fillId="33" borderId="27" xfId="48" applyFont="1" applyFill="1" applyBorder="1" applyAlignment="1">
      <alignment horizontal="center" vertical="center"/>
    </xf>
    <xf numFmtId="41" fontId="2" fillId="33" borderId="11" xfId="48" applyFont="1" applyFill="1" applyBorder="1" applyAlignment="1">
      <alignment horizontal="center" vertical="center"/>
    </xf>
    <xf numFmtId="41" fontId="2" fillId="33" borderId="25" xfId="48" applyFont="1" applyFill="1" applyBorder="1" applyAlignment="1">
      <alignment horizontal="center" vertical="center"/>
    </xf>
    <xf numFmtId="41" fontId="2" fillId="33" borderId="12" xfId="48" applyFont="1" applyFill="1" applyBorder="1" applyAlignment="1">
      <alignment horizontal="center" vertical="center"/>
    </xf>
    <xf numFmtId="41" fontId="2" fillId="33" borderId="17" xfId="48" applyFont="1" applyFill="1" applyBorder="1" applyAlignment="1">
      <alignment horizontal="center" vertical="center"/>
    </xf>
    <xf numFmtId="41" fontId="2" fillId="33" borderId="20" xfId="48" applyFont="1" applyFill="1" applyBorder="1" applyAlignment="1">
      <alignment horizontal="center" vertical="center"/>
    </xf>
    <xf numFmtId="41" fontId="2" fillId="33" borderId="13" xfId="48" applyFont="1" applyFill="1" applyBorder="1" applyAlignment="1">
      <alignment horizontal="center" vertical="center"/>
    </xf>
    <xf numFmtId="41" fontId="2" fillId="33" borderId="14" xfId="48" applyFont="1" applyFill="1" applyBorder="1" applyAlignment="1">
      <alignment horizontal="right" vertical="center"/>
    </xf>
    <xf numFmtId="41" fontId="2" fillId="33" borderId="15" xfId="48" applyFont="1" applyFill="1" applyBorder="1" applyAlignment="1">
      <alignment horizontal="right" vertical="center"/>
    </xf>
    <xf numFmtId="41" fontId="2" fillId="33" borderId="11" xfId="48" applyFont="1" applyFill="1" applyBorder="1" applyAlignment="1">
      <alignment horizontal="center" wrapText="1"/>
    </xf>
    <xf numFmtId="41" fontId="2" fillId="33" borderId="12" xfId="48" applyFont="1" applyFill="1" applyBorder="1" applyAlignment="1">
      <alignment horizontal="center" wrapText="1"/>
    </xf>
    <xf numFmtId="41" fontId="7" fillId="33" borderId="10" xfId="48" applyFont="1" applyFill="1" applyBorder="1" applyAlignment="1">
      <alignment horizontal="center" vertical="center" wrapText="1"/>
    </xf>
    <xf numFmtId="41" fontId="2" fillId="33" borderId="14" xfId="48" applyFont="1" applyFill="1" applyBorder="1" applyAlignment="1">
      <alignment horizontal="center" vertical="center" wrapText="1"/>
    </xf>
    <xf numFmtId="41" fontId="2" fillId="33" borderId="24" xfId="48" applyFont="1" applyFill="1" applyBorder="1" applyAlignment="1">
      <alignment horizontal="center" vertical="center" wrapText="1"/>
    </xf>
    <xf numFmtId="41" fontId="2" fillId="33" borderId="15" xfId="48" applyFont="1" applyFill="1" applyBorder="1" applyAlignment="1">
      <alignment horizontal="center" vertical="center" wrapText="1"/>
    </xf>
    <xf numFmtId="41" fontId="2" fillId="33" borderId="16" xfId="48" applyFont="1" applyFill="1" applyBorder="1" applyAlignment="1">
      <alignment horizontal="center" vertical="center"/>
    </xf>
    <xf numFmtId="41" fontId="5" fillId="33" borderId="14" xfId="48" applyFont="1" applyFill="1" applyBorder="1" applyAlignment="1" quotePrefix="1">
      <alignment horizontal="center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41" fontId="5" fillId="33" borderId="14" xfId="48" applyFont="1" applyFill="1" applyBorder="1" applyAlignment="1">
      <alignment horizontal="center" vertical="center" shrinkToFit="1"/>
    </xf>
    <xf numFmtId="180" fontId="5" fillId="33" borderId="14" xfId="48" applyNumberFormat="1" applyFont="1" applyFill="1" applyBorder="1" applyAlignment="1" quotePrefix="1">
      <alignment horizontal="center" vertical="center" shrinkToFit="1"/>
    </xf>
    <xf numFmtId="41" fontId="7" fillId="33" borderId="14" xfId="48" applyFont="1" applyFill="1" applyBorder="1" applyAlignment="1">
      <alignment horizontal="center" vertical="center" shrinkToFit="1"/>
    </xf>
    <xf numFmtId="41" fontId="7" fillId="33" borderId="15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 quotePrefix="1">
      <alignment horizontal="center" vertical="center" shrinkToFit="1"/>
    </xf>
    <xf numFmtId="41" fontId="5" fillId="33" borderId="10" xfId="48" applyFont="1" applyFill="1" applyBorder="1" applyAlignment="1">
      <alignment horizontal="center" vertical="center" shrinkToFit="1"/>
    </xf>
    <xf numFmtId="41" fontId="7" fillId="33" borderId="10" xfId="48" applyFont="1" applyFill="1" applyBorder="1" applyAlignment="1">
      <alignment horizontal="right" vertical="center" wrapText="1"/>
    </xf>
    <xf numFmtId="0" fontId="9" fillId="33" borderId="10" xfId="63" applyFont="1" applyFill="1" applyBorder="1" applyAlignment="1">
      <alignment horizontal="center" vertical="center"/>
      <protection/>
    </xf>
    <xf numFmtId="41" fontId="7" fillId="33" borderId="10" xfId="49" applyFont="1" applyFill="1" applyBorder="1" applyAlignment="1">
      <alignment horizontal="center" vertical="center" shrinkToFit="1"/>
    </xf>
    <xf numFmtId="0" fontId="7" fillId="33" borderId="10" xfId="63" applyFont="1" applyFill="1" applyBorder="1" applyAlignment="1">
      <alignment horizontal="center" vertical="center" textRotation="255"/>
      <protection/>
    </xf>
    <xf numFmtId="0" fontId="7" fillId="33" borderId="26" xfId="63" applyFont="1" applyFill="1" applyBorder="1" applyAlignment="1">
      <alignment horizontal="center" vertical="center" textRotation="255"/>
      <protection/>
    </xf>
    <xf numFmtId="0" fontId="9" fillId="33" borderId="16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 textRotation="255"/>
      <protection/>
    </xf>
    <xf numFmtId="0" fontId="7" fillId="33" borderId="18" xfId="63" applyFont="1" applyFill="1" applyBorder="1" applyAlignment="1">
      <alignment horizontal="center" vertical="center" textRotation="255"/>
      <protection/>
    </xf>
    <xf numFmtId="0" fontId="7" fillId="33" borderId="17" xfId="63" applyFont="1" applyFill="1" applyBorder="1" applyAlignment="1">
      <alignment horizontal="center" vertical="center" textRotation="255"/>
      <protection/>
    </xf>
    <xf numFmtId="0" fontId="7" fillId="33" borderId="14" xfId="63" applyFont="1" applyFill="1" applyBorder="1" applyAlignment="1">
      <alignment horizontal="center" vertical="center" textRotation="255"/>
      <protection/>
    </xf>
    <xf numFmtId="0" fontId="7" fillId="33" borderId="24" xfId="63" applyFont="1" applyFill="1" applyBorder="1" applyAlignment="1">
      <alignment horizontal="center" vertical="center" textRotation="255"/>
      <protection/>
    </xf>
    <xf numFmtId="0" fontId="9" fillId="33" borderId="27" xfId="63" applyFont="1" applyFill="1" applyBorder="1" applyAlignment="1">
      <alignment horizontal="center" vertical="center"/>
      <protection/>
    </xf>
    <xf numFmtId="0" fontId="9" fillId="33" borderId="12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41" fontId="5" fillId="33" borderId="14" xfId="49" applyFont="1" applyFill="1" applyBorder="1" applyAlignment="1">
      <alignment horizontal="center" vertical="center"/>
    </xf>
    <xf numFmtId="41" fontId="5" fillId="33" borderId="24" xfId="49" applyFont="1" applyFill="1" applyBorder="1" applyAlignment="1">
      <alignment horizontal="center" vertical="center"/>
    </xf>
    <xf numFmtId="41" fontId="5" fillId="33" borderId="15" xfId="49" applyFont="1" applyFill="1" applyBorder="1" applyAlignment="1">
      <alignment horizontal="center" vertical="center"/>
    </xf>
    <xf numFmtId="41" fontId="7" fillId="33" borderId="18" xfId="49" applyFont="1" applyFill="1" applyBorder="1" applyAlignment="1">
      <alignment horizontal="left" vertical="center"/>
    </xf>
    <xf numFmtId="41" fontId="7" fillId="33" borderId="19" xfId="49" applyFont="1" applyFill="1" applyBorder="1" applyAlignment="1">
      <alignment horizontal="left" vertical="center"/>
    </xf>
    <xf numFmtId="41" fontId="7" fillId="33" borderId="17" xfId="49" applyFont="1" applyFill="1" applyBorder="1" applyAlignment="1">
      <alignment horizontal="left" vertical="center"/>
    </xf>
    <xf numFmtId="41" fontId="7" fillId="33" borderId="13" xfId="49" applyFont="1" applyFill="1" applyBorder="1" applyAlignment="1">
      <alignment horizontal="left" vertical="center"/>
    </xf>
    <xf numFmtId="41" fontId="5" fillId="33" borderId="26" xfId="49" applyFont="1" applyFill="1" applyBorder="1" applyAlignment="1">
      <alignment horizontal="center" vertical="center" shrinkToFit="1"/>
    </xf>
    <xf numFmtId="41" fontId="5" fillId="33" borderId="16" xfId="49" applyFont="1" applyFill="1" applyBorder="1" applyAlignment="1">
      <alignment horizontal="center" vertical="center" shrinkToFit="1"/>
    </xf>
    <xf numFmtId="41" fontId="5" fillId="33" borderId="14" xfId="49" applyFont="1" applyFill="1" applyBorder="1" applyAlignment="1">
      <alignment horizontal="center" vertical="center" shrinkToFit="1"/>
    </xf>
    <xf numFmtId="41" fontId="5" fillId="33" borderId="15" xfId="49" applyFont="1" applyFill="1" applyBorder="1" applyAlignment="1">
      <alignment horizontal="center" vertical="center" shrinkToFit="1"/>
    </xf>
    <xf numFmtId="41" fontId="5" fillId="33" borderId="26" xfId="49" applyFont="1" applyFill="1" applyBorder="1" applyAlignment="1">
      <alignment horizontal="center" vertical="center"/>
    </xf>
    <xf numFmtId="41" fontId="5" fillId="33" borderId="27" xfId="49" applyFont="1" applyFill="1" applyBorder="1" applyAlignment="1">
      <alignment horizontal="center" vertical="center"/>
    </xf>
    <xf numFmtId="41" fontId="5" fillId="33" borderId="16" xfId="49" applyFont="1" applyFill="1" applyBorder="1" applyAlignment="1">
      <alignment horizontal="center" vertical="center"/>
    </xf>
    <xf numFmtId="41" fontId="8" fillId="33" borderId="20" xfId="49" applyFont="1" applyFill="1" applyBorder="1" applyAlignment="1">
      <alignment horizontal="left" vertical="center"/>
    </xf>
    <xf numFmtId="41" fontId="7" fillId="33" borderId="10" xfId="49" applyFont="1" applyFill="1" applyBorder="1" applyAlignment="1">
      <alignment horizontal="center" vertical="center" wrapText="1"/>
    </xf>
    <xf numFmtId="41" fontId="7" fillId="33" borderId="26" xfId="49" applyFont="1" applyFill="1" applyBorder="1" applyAlignment="1">
      <alignment horizontal="center" vertical="center"/>
    </xf>
    <xf numFmtId="41" fontId="7" fillId="33" borderId="27" xfId="49" applyFont="1" applyFill="1" applyBorder="1" applyAlignment="1">
      <alignment horizontal="center" vertical="center"/>
    </xf>
    <xf numFmtId="41" fontId="7" fillId="33" borderId="16" xfId="49" applyFont="1" applyFill="1" applyBorder="1" applyAlignment="1">
      <alignment horizontal="center" vertical="center"/>
    </xf>
    <xf numFmtId="41" fontId="7" fillId="33" borderId="11" xfId="48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center" vertical="center"/>
    </xf>
    <xf numFmtId="41" fontId="7" fillId="33" borderId="17" xfId="48" applyFont="1" applyFill="1" applyBorder="1" applyAlignment="1">
      <alignment horizontal="center" vertical="center"/>
    </xf>
    <xf numFmtId="41" fontId="7" fillId="33" borderId="13" xfId="48" applyFont="1" applyFill="1" applyBorder="1" applyAlignment="1">
      <alignment horizontal="center" vertical="center"/>
    </xf>
    <xf numFmtId="41" fontId="10" fillId="33" borderId="0" xfId="48" applyFont="1" applyFill="1" applyAlignment="1">
      <alignment horizontal="left" vertical="center"/>
    </xf>
    <xf numFmtId="41" fontId="7" fillId="33" borderId="24" xfId="48" applyFont="1" applyFill="1" applyBorder="1" applyAlignment="1">
      <alignment horizontal="center" vertical="center"/>
    </xf>
    <xf numFmtId="41" fontId="7" fillId="33" borderId="18" xfId="48" applyFont="1" applyFill="1" applyBorder="1" applyAlignment="1">
      <alignment horizontal="center" vertical="center"/>
    </xf>
    <xf numFmtId="41" fontId="7" fillId="33" borderId="19" xfId="48" applyFont="1" applyFill="1" applyBorder="1" applyAlignment="1">
      <alignment horizontal="center" vertical="center"/>
    </xf>
    <xf numFmtId="41" fontId="7" fillId="33" borderId="26" xfId="48" applyFont="1" applyFill="1" applyBorder="1" applyAlignment="1" applyProtection="1">
      <alignment horizontal="center" vertical="center" shrinkToFit="1"/>
      <protection locked="0"/>
    </xf>
    <xf numFmtId="41" fontId="7" fillId="33" borderId="16" xfId="48" applyFont="1" applyFill="1" applyBorder="1" applyAlignment="1" applyProtection="1">
      <alignment horizontal="center" vertical="center" shrinkToFit="1"/>
      <protection locked="0"/>
    </xf>
    <xf numFmtId="41" fontId="7" fillId="33" borderId="25" xfId="48" applyFont="1" applyFill="1" applyBorder="1" applyAlignment="1">
      <alignment horizontal="center" vertical="center"/>
    </xf>
    <xf numFmtId="41" fontId="7" fillId="33" borderId="20" xfId="48" applyFont="1" applyFill="1" applyBorder="1" applyAlignment="1">
      <alignment horizontal="center" vertical="center"/>
    </xf>
    <xf numFmtId="180" fontId="7" fillId="33" borderId="26" xfId="48" applyNumberFormat="1" applyFont="1" applyFill="1" applyBorder="1" applyAlignment="1" applyProtection="1">
      <alignment horizontal="center" vertical="center" shrinkToFit="1"/>
      <protection locked="0"/>
    </xf>
    <xf numFmtId="179" fontId="7" fillId="33" borderId="26" xfId="48" applyNumberFormat="1" applyFont="1" applyFill="1" applyBorder="1" applyAlignment="1">
      <alignment horizontal="center" vertical="center"/>
    </xf>
    <xf numFmtId="179" fontId="7" fillId="33" borderId="16" xfId="48" applyNumberFormat="1" applyFont="1" applyFill="1" applyBorder="1" applyAlignment="1">
      <alignment horizontal="center" vertical="center"/>
    </xf>
    <xf numFmtId="10" fontId="7" fillId="33" borderId="26" xfId="43" applyNumberFormat="1" applyFont="1" applyFill="1" applyBorder="1" applyAlignment="1">
      <alignment horizontal="center" vertical="center"/>
    </xf>
    <xf numFmtId="10" fontId="7" fillId="33" borderId="16" xfId="43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16" fillId="33" borderId="14" xfId="0" applyFont="1" applyFill="1" applyBorder="1" applyAlignment="1">
      <alignment horizontal="center" vertical="center" shrinkToFit="1"/>
    </xf>
    <xf numFmtId="0" fontId="16" fillId="33" borderId="15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shrinkToFit="1"/>
    </xf>
    <xf numFmtId="41" fontId="2" fillId="33" borderId="26" xfId="48" applyFont="1" applyFill="1" applyBorder="1" applyAlignment="1">
      <alignment horizontal="right" vertical="center"/>
    </xf>
    <xf numFmtId="41" fontId="2" fillId="33" borderId="16" xfId="48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distributed" vertical="center" shrinkToFit="1"/>
    </xf>
    <xf numFmtId="0" fontId="7" fillId="33" borderId="27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distributed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distributed" vertical="distributed" shrinkToFit="1"/>
    </xf>
    <xf numFmtId="0" fontId="7" fillId="33" borderId="27" xfId="0" applyFont="1" applyFill="1" applyBorder="1" applyAlignment="1">
      <alignment horizontal="distributed" vertical="distributed" shrinkToFit="1"/>
    </xf>
    <xf numFmtId="0" fontId="7" fillId="33" borderId="16" xfId="0" applyFont="1" applyFill="1" applyBorder="1" applyAlignment="1">
      <alignment horizontal="distributed" vertical="distributed" shrinkToFit="1"/>
    </xf>
    <xf numFmtId="41" fontId="7" fillId="33" borderId="26" xfId="48" applyFont="1" applyFill="1" applyBorder="1" applyAlignment="1">
      <alignment horizontal="center" vertical="center" shrinkToFit="1"/>
    </xf>
    <xf numFmtId="41" fontId="7" fillId="33" borderId="27" xfId="48" applyFont="1" applyFill="1" applyBorder="1" applyAlignment="1">
      <alignment horizontal="center" vertical="center" shrinkToFit="1"/>
    </xf>
    <xf numFmtId="41" fontId="7" fillId="33" borderId="16" xfId="48" applyFont="1" applyFill="1" applyBorder="1" applyAlignment="1">
      <alignment horizontal="center" vertical="center" shrinkToFit="1"/>
    </xf>
    <xf numFmtId="41" fontId="9" fillId="33" borderId="14" xfId="48" applyFont="1" applyFill="1" applyBorder="1" applyAlignment="1">
      <alignment horizontal="center" vertical="center" wrapText="1" shrinkToFit="1"/>
    </xf>
    <xf numFmtId="41" fontId="9" fillId="33" borderId="15" xfId="48" applyFont="1" applyFill="1" applyBorder="1" applyAlignment="1">
      <alignment horizontal="center" vertical="center" wrapText="1" shrinkToFit="1"/>
    </xf>
    <xf numFmtId="0" fontId="7" fillId="33" borderId="14" xfId="48" applyNumberFormat="1" applyFont="1" applyFill="1" applyBorder="1" applyAlignment="1">
      <alignment horizontal="center" vertical="top" wrapText="1" shrinkToFit="1"/>
    </xf>
    <xf numFmtId="0" fontId="7" fillId="33" borderId="15" xfId="48" applyNumberFormat="1" applyFont="1" applyFill="1" applyBorder="1" applyAlignment="1">
      <alignment horizontal="center" vertical="top" wrapText="1" shrinkToFit="1"/>
    </xf>
    <xf numFmtId="41" fontId="16" fillId="33" borderId="14" xfId="48" applyFont="1" applyFill="1" applyBorder="1" applyAlignment="1">
      <alignment horizontal="center" vertical="center"/>
    </xf>
    <xf numFmtId="41" fontId="16" fillId="33" borderId="15" xfId="48" applyFont="1" applyFill="1" applyBorder="1" applyAlignment="1">
      <alignment horizontal="center" vertical="center"/>
    </xf>
    <xf numFmtId="0" fontId="7" fillId="33" borderId="14" xfId="48" applyNumberFormat="1" applyFont="1" applyFill="1" applyBorder="1" applyAlignment="1">
      <alignment horizontal="center" vertical="center" wrapText="1" shrinkToFit="1"/>
    </xf>
    <xf numFmtId="0" fontId="7" fillId="33" borderId="15" xfId="48" applyNumberFormat="1" applyFont="1" applyFill="1" applyBorder="1" applyAlignment="1">
      <alignment horizontal="center" vertical="center" wrapText="1" shrinkToFit="1"/>
    </xf>
    <xf numFmtId="41" fontId="7" fillId="33" borderId="14" xfId="48" applyFont="1" applyFill="1" applyBorder="1" applyAlignment="1">
      <alignment horizontal="center" vertical="center" wrapText="1" shrinkToFit="1"/>
    </xf>
    <xf numFmtId="41" fontId="7" fillId="33" borderId="15" xfId="48" applyFont="1" applyFill="1" applyBorder="1" applyAlignment="1">
      <alignment horizontal="center" vertical="center" wrapText="1" shrinkToFit="1"/>
    </xf>
    <xf numFmtId="41" fontId="7" fillId="33" borderId="24" xfId="48" applyFont="1" applyFill="1" applyBorder="1" applyAlignment="1">
      <alignment horizontal="center" vertical="center" wrapText="1" shrinkToFit="1"/>
    </xf>
    <xf numFmtId="41" fontId="7" fillId="33" borderId="17" xfId="48" applyFont="1" applyFill="1" applyBorder="1" applyAlignment="1">
      <alignment horizontal="left" wrapText="1"/>
    </xf>
    <xf numFmtId="41" fontId="7" fillId="33" borderId="13" xfId="48" applyFont="1" applyFill="1" applyBorder="1" applyAlignment="1">
      <alignment horizontal="left" wrapText="1"/>
    </xf>
    <xf numFmtId="41" fontId="2" fillId="33" borderId="14" xfId="48" applyFont="1" applyFill="1" applyBorder="1" applyAlignment="1">
      <alignment horizontal="center" vertical="center" shrinkToFit="1"/>
    </xf>
    <xf numFmtId="41" fontId="2" fillId="33" borderId="15" xfId="48" applyFont="1" applyFill="1" applyBorder="1" applyAlignment="1">
      <alignment horizontal="center" vertical="center" shrinkToFit="1"/>
    </xf>
    <xf numFmtId="41" fontId="9" fillId="33" borderId="26" xfId="48" applyFont="1" applyFill="1" applyBorder="1" applyAlignment="1">
      <alignment horizontal="center" vertical="center" shrinkToFit="1"/>
    </xf>
    <xf numFmtId="41" fontId="9" fillId="33" borderId="27" xfId="48" applyFont="1" applyFill="1" applyBorder="1" applyAlignment="1">
      <alignment horizontal="center" vertical="center" shrinkToFit="1"/>
    </xf>
    <xf numFmtId="41" fontId="9" fillId="33" borderId="16" xfId="48" applyFont="1" applyFill="1" applyBorder="1" applyAlignment="1">
      <alignment horizontal="center" vertical="center" shrinkToFit="1"/>
    </xf>
    <xf numFmtId="41" fontId="7" fillId="33" borderId="10" xfId="48" applyFont="1" applyFill="1" applyBorder="1" applyAlignment="1">
      <alignment horizontal="right" wrapText="1"/>
    </xf>
    <xf numFmtId="41" fontId="7" fillId="33" borderId="24" xfId="48" applyFont="1" applyFill="1" applyBorder="1" applyAlignment="1">
      <alignment horizontal="center" vertical="center" shrinkToFit="1"/>
    </xf>
    <xf numFmtId="179" fontId="7" fillId="33" borderId="14" xfId="48" applyNumberFormat="1" applyFont="1" applyFill="1" applyBorder="1" applyAlignment="1">
      <alignment horizontal="center" vertical="center" shrinkToFit="1"/>
    </xf>
    <xf numFmtId="179" fontId="7" fillId="33" borderId="24" xfId="48" applyNumberFormat="1" applyFont="1" applyFill="1" applyBorder="1" applyAlignment="1">
      <alignment horizontal="center" vertical="center" shrinkToFit="1"/>
    </xf>
    <xf numFmtId="179" fontId="7" fillId="33" borderId="15" xfId="48" applyNumberFormat="1" applyFont="1" applyFill="1" applyBorder="1" applyAlignment="1">
      <alignment horizontal="center" vertical="center" shrinkToFit="1"/>
    </xf>
    <xf numFmtId="178" fontId="7" fillId="33" borderId="14" xfId="43" applyNumberFormat="1" applyFont="1" applyFill="1" applyBorder="1" applyAlignment="1">
      <alignment horizontal="center" vertical="center" wrapText="1" shrinkToFit="1"/>
    </xf>
    <xf numFmtId="178" fontId="7" fillId="33" borderId="15" xfId="43" applyNumberFormat="1" applyFont="1" applyFill="1" applyBorder="1" applyAlignment="1">
      <alignment horizontal="center" vertical="center" wrapText="1" shrinkToFit="1"/>
    </xf>
    <xf numFmtId="41" fontId="2" fillId="33" borderId="10" xfId="48" applyFont="1" applyFill="1" applyBorder="1" applyAlignment="1">
      <alignment wrapText="1"/>
    </xf>
    <xf numFmtId="41" fontId="7" fillId="33" borderId="17" xfId="48" applyFont="1" applyFill="1" applyBorder="1" applyAlignment="1">
      <alignment horizontal="left" vertical="center"/>
    </xf>
    <xf numFmtId="41" fontId="7" fillId="33" borderId="13" xfId="48" applyFont="1" applyFill="1" applyBorder="1" applyAlignment="1">
      <alignment horizontal="left" vertical="center"/>
    </xf>
    <xf numFmtId="41" fontId="2" fillId="33" borderId="10" xfId="48" applyFont="1" applyFill="1" applyBorder="1" applyAlignment="1">
      <alignment horizontal="center" wrapText="1"/>
    </xf>
    <xf numFmtId="41" fontId="7" fillId="33" borderId="14" xfId="48" applyNumberFormat="1" applyFont="1" applyFill="1" applyBorder="1" applyAlignment="1">
      <alignment horizontal="center" vertical="center" shrinkToFit="1"/>
    </xf>
    <xf numFmtId="41" fontId="7" fillId="33" borderId="15" xfId="48" applyNumberFormat="1" applyFont="1" applyFill="1" applyBorder="1" applyAlignment="1">
      <alignment horizontal="center" vertical="center" shrinkToFit="1"/>
    </xf>
    <xf numFmtId="41" fontId="7" fillId="33" borderId="26" xfId="48" applyNumberFormat="1" applyFont="1" applyFill="1" applyBorder="1" applyAlignment="1">
      <alignment horizontal="center" vertical="center" shrinkToFit="1"/>
    </xf>
    <xf numFmtId="41" fontId="7" fillId="33" borderId="27" xfId="48" applyNumberFormat="1" applyFont="1" applyFill="1" applyBorder="1" applyAlignment="1">
      <alignment horizontal="center" vertical="center" shrinkToFit="1"/>
    </xf>
    <xf numFmtId="41" fontId="7" fillId="33" borderId="16" xfId="48" applyNumberFormat="1" applyFont="1" applyFill="1" applyBorder="1" applyAlignment="1">
      <alignment horizontal="center" vertical="center" shrinkToFit="1"/>
    </xf>
    <xf numFmtId="41" fontId="7" fillId="33" borderId="11" xfId="48" applyNumberFormat="1" applyFont="1" applyFill="1" applyBorder="1" applyAlignment="1">
      <alignment horizontal="center" vertical="center" shrinkToFit="1"/>
    </xf>
    <xf numFmtId="41" fontId="7" fillId="33" borderId="25" xfId="48" applyNumberFormat="1" applyFont="1" applyFill="1" applyBorder="1" applyAlignment="1">
      <alignment horizontal="center" vertical="center" shrinkToFit="1"/>
    </xf>
    <xf numFmtId="41" fontId="7" fillId="33" borderId="12" xfId="48" applyNumberFormat="1" applyFont="1" applyFill="1" applyBorder="1" applyAlignment="1">
      <alignment horizontal="center" vertical="center" shrinkToFit="1"/>
    </xf>
    <xf numFmtId="41" fontId="7" fillId="33" borderId="17" xfId="48" applyNumberFormat="1" applyFont="1" applyFill="1" applyBorder="1" applyAlignment="1">
      <alignment horizontal="center" vertical="center" shrinkToFit="1"/>
    </xf>
    <xf numFmtId="41" fontId="7" fillId="33" borderId="20" xfId="48" applyNumberFormat="1" applyFont="1" applyFill="1" applyBorder="1" applyAlignment="1">
      <alignment horizontal="center" vertical="center" shrinkToFit="1"/>
    </xf>
    <xf numFmtId="41" fontId="7" fillId="33" borderId="13" xfId="48" applyNumberFormat="1" applyFont="1" applyFill="1" applyBorder="1" applyAlignment="1">
      <alignment horizontal="center" vertical="center" shrinkToFit="1"/>
    </xf>
    <xf numFmtId="41" fontId="7" fillId="33" borderId="11" xfId="48" applyFont="1" applyFill="1" applyBorder="1" applyAlignment="1">
      <alignment horizontal="center" vertical="center" shrinkToFit="1"/>
    </xf>
    <xf numFmtId="41" fontId="7" fillId="33" borderId="25" xfId="48" applyFont="1" applyFill="1" applyBorder="1" applyAlignment="1">
      <alignment horizontal="center" vertical="center" shrinkToFit="1"/>
    </xf>
    <xf numFmtId="41" fontId="7" fillId="33" borderId="12" xfId="48" applyFont="1" applyFill="1" applyBorder="1" applyAlignment="1">
      <alignment horizontal="center" vertical="center" shrinkToFit="1"/>
    </xf>
    <xf numFmtId="41" fontId="7" fillId="33" borderId="17" xfId="48" applyFont="1" applyFill="1" applyBorder="1" applyAlignment="1">
      <alignment horizontal="center" vertical="center" shrinkToFit="1"/>
    </xf>
    <xf numFmtId="41" fontId="7" fillId="33" borderId="20" xfId="48" applyFont="1" applyFill="1" applyBorder="1" applyAlignment="1">
      <alignment horizontal="center" vertical="center" shrinkToFit="1"/>
    </xf>
    <xf numFmtId="41" fontId="7" fillId="33" borderId="13" xfId="48" applyFont="1" applyFill="1" applyBorder="1" applyAlignment="1">
      <alignment horizontal="center" vertical="center" shrinkToFit="1"/>
    </xf>
    <xf numFmtId="41" fontId="2" fillId="33" borderId="26" xfId="48" applyFont="1" applyFill="1" applyBorder="1" applyAlignment="1">
      <alignment horizontal="center" vertical="center" shrinkToFit="1"/>
    </xf>
    <xf numFmtId="41" fontId="2" fillId="33" borderId="16" xfId="48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41" fontId="7" fillId="33" borderId="10" xfId="48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27" xfId="0" applyFont="1" applyFill="1" applyBorder="1" applyAlignment="1">
      <alignment horizontal="distributed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distributed" vertical="center" shrinkToFit="1"/>
    </xf>
    <xf numFmtId="0" fontId="0" fillId="33" borderId="23" xfId="0" applyFont="1" applyFill="1" applyBorder="1" applyAlignment="1">
      <alignment horizontal="distributed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distributed" vertical="center" shrinkToFit="1"/>
    </xf>
    <xf numFmtId="0" fontId="4" fillId="33" borderId="16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 shrinkToFit="1"/>
    </xf>
    <xf numFmtId="0" fontId="4" fillId="33" borderId="27" xfId="0" applyFont="1" applyFill="1" applyBorder="1" applyAlignment="1">
      <alignment horizontal="distributed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distributed" vertical="center" shrinkToFit="1"/>
    </xf>
    <xf numFmtId="0" fontId="2" fillId="33" borderId="27" xfId="0" applyFont="1" applyFill="1" applyBorder="1" applyAlignment="1">
      <alignment horizontal="distributed" vertical="center" shrinkToFit="1"/>
    </xf>
    <xf numFmtId="0" fontId="2" fillId="33" borderId="16" xfId="0" applyFont="1" applyFill="1" applyBorder="1" applyAlignment="1">
      <alignment horizontal="distributed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16" fillId="33" borderId="26" xfId="0" applyFont="1" applyFill="1" applyBorder="1" applyAlignment="1">
      <alignment horizontal="distributed" vertical="center" shrinkToFit="1"/>
    </xf>
    <xf numFmtId="0" fontId="16" fillId="33" borderId="27" xfId="0" applyFont="1" applyFill="1" applyBorder="1" applyAlignment="1">
      <alignment horizontal="distributed" vertical="center" shrinkToFit="1"/>
    </xf>
    <xf numFmtId="0" fontId="16" fillId="33" borderId="16" xfId="0" applyFont="1" applyFill="1" applyBorder="1" applyAlignment="1">
      <alignment horizontal="distributed" vertical="center" shrinkToFit="1"/>
    </xf>
    <xf numFmtId="0" fontId="7" fillId="33" borderId="26" xfId="0" applyFont="1" applyFill="1" applyBorder="1" applyAlignment="1">
      <alignment horizontal="distributed" vertical="center" shrinkToFit="1"/>
    </xf>
    <xf numFmtId="0" fontId="7" fillId="33" borderId="27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distributed" vertical="center" shrinkToFit="1"/>
    </xf>
    <xf numFmtId="0" fontId="0" fillId="33" borderId="26" xfId="0" applyFont="1" applyFill="1" applyBorder="1" applyAlignment="1">
      <alignment horizontal="distributed" vertical="center" indent="1" shrinkToFit="1"/>
    </xf>
    <xf numFmtId="0" fontId="0" fillId="33" borderId="27" xfId="0" applyFont="1" applyFill="1" applyBorder="1" applyAlignment="1">
      <alignment horizontal="distributed" vertical="center" indent="1" shrinkToFit="1"/>
    </xf>
    <xf numFmtId="0" fontId="0" fillId="33" borderId="16" xfId="0" applyFont="1" applyFill="1" applyBorder="1" applyAlignment="1">
      <alignment horizontal="distributed" vertical="center" indent="1" shrinkToFit="1"/>
    </xf>
    <xf numFmtId="0" fontId="7" fillId="33" borderId="28" xfId="0" applyFont="1" applyFill="1" applyBorder="1" applyAlignment="1">
      <alignment horizontal="distributed" vertical="center" shrinkToFit="1"/>
    </xf>
    <xf numFmtId="0" fontId="7" fillId="33" borderId="29" xfId="0" applyFont="1" applyFill="1" applyBorder="1" applyAlignment="1">
      <alignment horizontal="distributed" vertical="center" shrinkToFit="1"/>
    </xf>
    <xf numFmtId="0" fontId="7" fillId="33" borderId="30" xfId="0" applyFont="1" applyFill="1" applyBorder="1" applyAlignment="1">
      <alignment horizontal="distributed" vertical="center" shrinkToFit="1"/>
    </xf>
    <xf numFmtId="0" fontId="4" fillId="33" borderId="31" xfId="0" applyFont="1" applyFill="1" applyBorder="1" applyAlignment="1">
      <alignment horizontal="distributed" vertical="justify" shrinkToFit="1"/>
    </xf>
    <xf numFmtId="0" fontId="4" fillId="33" borderId="32" xfId="0" applyFont="1" applyFill="1" applyBorder="1" applyAlignment="1">
      <alignment horizontal="distributed" vertical="justify" shrinkToFit="1"/>
    </xf>
    <xf numFmtId="0" fontId="4" fillId="33" borderId="33" xfId="0" applyFont="1" applyFill="1" applyBorder="1" applyAlignment="1">
      <alignment horizontal="distributed" vertical="justify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distributed" vertical="distributed"/>
    </xf>
    <xf numFmtId="0" fontId="0" fillId="33" borderId="27" xfId="0" applyFont="1" applyFill="1" applyBorder="1" applyAlignment="1">
      <alignment horizontal="distributed" vertical="distributed"/>
    </xf>
    <xf numFmtId="0" fontId="0" fillId="33" borderId="16" xfId="0" applyFont="1" applyFill="1" applyBorder="1" applyAlignment="1">
      <alignment horizontal="distributed" vertical="distributed"/>
    </xf>
    <xf numFmtId="0" fontId="0" fillId="33" borderId="26" xfId="0" applyFont="1" applyFill="1" applyBorder="1" applyAlignment="1">
      <alignment horizontal="distributed" vertical="justify"/>
    </xf>
    <xf numFmtId="0" fontId="0" fillId="33" borderId="27" xfId="0" applyFont="1" applyFill="1" applyBorder="1" applyAlignment="1">
      <alignment horizontal="distributed" vertical="justify"/>
    </xf>
    <xf numFmtId="0" fontId="0" fillId="33" borderId="16" xfId="0" applyFont="1" applyFill="1" applyBorder="1" applyAlignment="1">
      <alignment horizontal="distributed" vertical="justify"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shrinkToFit="1"/>
    </xf>
    <xf numFmtId="3" fontId="0" fillId="33" borderId="20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66675</xdr:rowOff>
    </xdr:from>
    <xdr:to>
      <xdr:col>2</xdr:col>
      <xdr:colOff>1028700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409575"/>
          <a:ext cx="17335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4864" rIns="82296" bIns="54864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목  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257175</xdr:rowOff>
    </xdr:from>
    <xdr:to>
      <xdr:col>3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76250" y="257175"/>
          <a:ext cx="866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3</xdr:col>
      <xdr:colOff>438150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19100" y="266700"/>
          <a:ext cx="638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0</xdr:rowOff>
    </xdr:from>
    <xdr:to>
      <xdr:col>3</xdr:col>
      <xdr:colOff>485775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0050" y="247650"/>
          <a:ext cx="704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466725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38150" y="247650"/>
          <a:ext cx="7048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4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38150" y="25717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400050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266700"/>
          <a:ext cx="714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400050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61950" y="2571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1950" y="25717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257175"/>
          <a:ext cx="942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257175"/>
          <a:ext cx="942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257175"/>
          <a:ext cx="1000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19050</xdr:colOff>
      <xdr:row>22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0" y="4229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200025</xdr:rowOff>
    </xdr:from>
    <xdr:to>
      <xdr:col>0</xdr:col>
      <xdr:colOff>19050</xdr:colOff>
      <xdr:row>31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0" y="5991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</xdr:colOff>
      <xdr:row>16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0" y="308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19050</xdr:colOff>
      <xdr:row>30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0" y="5791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0" y="4791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190500</xdr:rowOff>
    </xdr:from>
    <xdr:to>
      <xdr:col>0</xdr:col>
      <xdr:colOff>19050</xdr:colOff>
      <xdr:row>39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0" y="7505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</xdr:colOff>
      <xdr:row>38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0" y="7315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19050</xdr:colOff>
      <xdr:row>33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0" y="6362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19050</xdr:colOff>
      <xdr:row>41</xdr:row>
      <xdr:rowOff>0</xdr:rowOff>
    </xdr:to>
    <xdr:sp>
      <xdr:nvSpPr>
        <xdr:cNvPr id="9" name="Line 25"/>
        <xdr:cNvSpPr>
          <a:spLocks/>
        </xdr:cNvSpPr>
      </xdr:nvSpPr>
      <xdr:spPr>
        <a:xfrm flipH="1">
          <a:off x="0" y="7877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19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3095625"/>
          <a:ext cx="1162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1152525</xdr:colOff>
      <xdr:row>36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6372225"/>
          <a:ext cx="11525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1162050</xdr:colOff>
      <xdr:row>3</xdr:row>
      <xdr:rowOff>190500</xdr:rowOff>
    </xdr:to>
    <xdr:sp>
      <xdr:nvSpPr>
        <xdr:cNvPr id="12" name="Line 1"/>
        <xdr:cNvSpPr>
          <a:spLocks/>
        </xdr:cNvSpPr>
      </xdr:nvSpPr>
      <xdr:spPr>
        <a:xfrm>
          <a:off x="0" y="257175"/>
          <a:ext cx="1162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1162050</xdr:colOff>
      <xdr:row>44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7886700"/>
          <a:ext cx="1162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28575</xdr:colOff>
      <xdr:row>28</xdr:row>
      <xdr:rowOff>0</xdr:rowOff>
    </xdr:to>
    <xdr:sp>
      <xdr:nvSpPr>
        <xdr:cNvPr id="14" name="Line 1"/>
        <xdr:cNvSpPr>
          <a:spLocks/>
        </xdr:cNvSpPr>
      </xdr:nvSpPr>
      <xdr:spPr>
        <a:xfrm>
          <a:off x="19050" y="4810125"/>
          <a:ext cx="1171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371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247900"/>
          <a:ext cx="13716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5162550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371475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1323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2</xdr:col>
      <xdr:colOff>371475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676400"/>
          <a:ext cx="1323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371475</xdr:colOff>
      <xdr:row>17</xdr:row>
      <xdr:rowOff>190500</xdr:rowOff>
    </xdr:to>
    <xdr:sp>
      <xdr:nvSpPr>
        <xdr:cNvPr id="3" name="Line 1"/>
        <xdr:cNvSpPr>
          <a:spLocks/>
        </xdr:cNvSpPr>
      </xdr:nvSpPr>
      <xdr:spPr>
        <a:xfrm>
          <a:off x="0" y="3133725"/>
          <a:ext cx="1323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860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371475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476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35</xdr:row>
      <xdr:rowOff>200025</xdr:rowOff>
    </xdr:to>
    <xdr:sp>
      <xdr:nvSpPr>
        <xdr:cNvPr id="3" name="Line 1"/>
        <xdr:cNvSpPr>
          <a:spLocks/>
        </xdr:cNvSpPr>
      </xdr:nvSpPr>
      <xdr:spPr>
        <a:xfrm>
          <a:off x="0" y="71818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10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0" y="2590800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3337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581025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2190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257175</xdr:rowOff>
    </xdr:from>
    <xdr:to>
      <xdr:col>4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00050" y="257175"/>
          <a:ext cx="657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9525</xdr:rowOff>
    </xdr:from>
    <xdr:to>
      <xdr:col>4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9575" y="247650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476250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28625" y="238125"/>
          <a:ext cx="723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0</xdr:rowOff>
    </xdr:from>
    <xdr:to>
      <xdr:col>3</xdr:col>
      <xdr:colOff>447675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352425" y="20002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1381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171450</xdr:rowOff>
    </xdr:to>
    <xdr:sp>
      <xdr:nvSpPr>
        <xdr:cNvPr id="1" name="Line 5"/>
        <xdr:cNvSpPr>
          <a:spLocks/>
        </xdr:cNvSpPr>
      </xdr:nvSpPr>
      <xdr:spPr>
        <a:xfrm flipH="1" flipV="1">
          <a:off x="0" y="247650"/>
          <a:ext cx="1666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2295525"/>
          <a:ext cx="1666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180975</xdr:rowOff>
    </xdr:from>
    <xdr:to>
      <xdr:col>0</xdr:col>
      <xdr:colOff>19050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0" y="3619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5</xdr:col>
      <xdr:colOff>0</xdr:colOff>
      <xdr:row>22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0" y="3629025"/>
          <a:ext cx="2628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180975</xdr:rowOff>
    </xdr:from>
    <xdr:to>
      <xdr:col>0</xdr:col>
      <xdr:colOff>19050</xdr:colOff>
      <xdr:row>40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0" y="6972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0</xdr:colOff>
      <xdr:row>42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6981825"/>
          <a:ext cx="2628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5" sqref="A5"/>
    </sheetView>
  </sheetViews>
  <sheetFormatPr defaultColWidth="8.88671875" defaultRowHeight="13.5"/>
  <cols>
    <col min="1" max="1" width="105.99609375" style="1" customWidth="1"/>
    <col min="2" max="2" width="2.4453125" style="1" customWidth="1"/>
    <col min="3" max="7" width="8.88671875" style="1" customWidth="1"/>
    <col min="8" max="8" width="7.10546875" style="1" customWidth="1"/>
    <col min="9" max="10" width="8.88671875" style="1" hidden="1" customWidth="1"/>
    <col min="11" max="16384" width="8.88671875" style="1" customWidth="1"/>
  </cols>
  <sheetData>
    <row r="1" ht="60" customHeight="1"/>
    <row r="2" ht="62.25" customHeight="1">
      <c r="A2" s="5" t="s">
        <v>1010</v>
      </c>
    </row>
    <row r="3" ht="75.75" customHeight="1">
      <c r="A3" s="4" t="s">
        <v>362</v>
      </c>
    </row>
    <row r="4" ht="39.75" customHeight="1">
      <c r="A4" s="6" t="s">
        <v>1011</v>
      </c>
    </row>
    <row r="5" ht="274.5" customHeight="1">
      <c r="A5" s="2"/>
    </row>
    <row r="6" ht="71.25" customHeight="1"/>
    <row r="7" ht="48" customHeight="1">
      <c r="A7" s="3" t="s">
        <v>364</v>
      </c>
    </row>
  </sheetData>
  <sheetProtection/>
  <printOptions/>
  <pageMargins left="0.5905511811023623" right="0.5905511811023623" top="0.5905511811023623" bottom="0.5118110236220472" header="0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3"/>
  <sheetViews>
    <sheetView zoomScale="154" zoomScaleNormal="154" zoomScalePageLayoutView="0" workbookViewId="0" topLeftCell="A1">
      <pane ySplit="3" topLeftCell="A52" activePane="bottomLeft" state="frozen"/>
      <selection pane="topLeft" activeCell="G8" sqref="G8"/>
      <selection pane="bottomLeft" activeCell="J94" sqref="J94"/>
    </sheetView>
  </sheetViews>
  <sheetFormatPr defaultColWidth="8.88671875" defaultRowHeight="13.5"/>
  <cols>
    <col min="1" max="2" width="2.4453125" style="11" customWidth="1"/>
    <col min="3" max="3" width="2.99609375" style="11" customWidth="1"/>
    <col min="4" max="4" width="5.5546875" style="11" customWidth="1"/>
    <col min="5" max="26" width="2.77734375" style="11" customWidth="1"/>
    <col min="27" max="27" width="3.77734375" style="11" customWidth="1"/>
    <col min="28" max="16384" width="8.88671875" style="11" customWidth="1"/>
  </cols>
  <sheetData>
    <row r="1" spans="1:20" ht="18" customHeight="1">
      <c r="A1" s="73" t="s">
        <v>538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7" ht="15" customHeight="1">
      <c r="A2" s="420" t="s">
        <v>338</v>
      </c>
      <c r="B2" s="420" t="s">
        <v>339</v>
      </c>
      <c r="C2" s="15"/>
      <c r="D2" s="16" t="s">
        <v>65</v>
      </c>
      <c r="E2" s="414" t="s">
        <v>560</v>
      </c>
      <c r="F2" s="415" t="s">
        <v>561</v>
      </c>
      <c r="G2" s="415" t="s">
        <v>562</v>
      </c>
      <c r="H2" s="415" t="s">
        <v>563</v>
      </c>
      <c r="I2" s="412" t="s">
        <v>564</v>
      </c>
      <c r="J2" s="412" t="s">
        <v>565</v>
      </c>
      <c r="K2" s="412" t="s">
        <v>566</v>
      </c>
      <c r="L2" s="412" t="s">
        <v>567</v>
      </c>
      <c r="M2" s="412" t="s">
        <v>568</v>
      </c>
      <c r="N2" s="418" t="s">
        <v>569</v>
      </c>
      <c r="O2" s="418" t="s">
        <v>570</v>
      </c>
      <c r="P2" s="412" t="s">
        <v>571</v>
      </c>
      <c r="Q2" s="412" t="s">
        <v>572</v>
      </c>
      <c r="R2" s="412" t="s">
        <v>573</v>
      </c>
      <c r="S2" s="412" t="s">
        <v>574</v>
      </c>
      <c r="T2" s="412" t="s">
        <v>575</v>
      </c>
      <c r="U2" s="412" t="s">
        <v>1013</v>
      </c>
      <c r="V2" s="412" t="s">
        <v>1014</v>
      </c>
      <c r="W2" s="412" t="s">
        <v>1015</v>
      </c>
      <c r="X2" s="412" t="s">
        <v>1016</v>
      </c>
      <c r="Y2" s="414" t="s">
        <v>1017</v>
      </c>
      <c r="Z2" s="414" t="s">
        <v>576</v>
      </c>
      <c r="AA2" s="416" t="s">
        <v>5</v>
      </c>
    </row>
    <row r="3" spans="1:27" ht="15.75" customHeight="1">
      <c r="A3" s="420"/>
      <c r="B3" s="420"/>
      <c r="C3" s="211" t="s">
        <v>66</v>
      </c>
      <c r="D3" s="17"/>
      <c r="E3" s="413"/>
      <c r="F3" s="413"/>
      <c r="G3" s="413"/>
      <c r="H3" s="413"/>
      <c r="I3" s="413"/>
      <c r="J3" s="413"/>
      <c r="K3" s="413"/>
      <c r="L3" s="413"/>
      <c r="M3" s="413"/>
      <c r="N3" s="419"/>
      <c r="O3" s="419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7"/>
    </row>
    <row r="4" spans="1:27" s="18" customFormat="1" ht="14.25" customHeight="1">
      <c r="A4" s="297" t="s">
        <v>349</v>
      </c>
      <c r="B4" s="297" t="s">
        <v>340</v>
      </c>
      <c r="C4" s="195">
        <v>1</v>
      </c>
      <c r="D4" s="195" t="s">
        <v>92</v>
      </c>
      <c r="E4" s="106">
        <v>19</v>
      </c>
      <c r="F4" s="106">
        <v>21</v>
      </c>
      <c r="G4" s="106">
        <v>39</v>
      </c>
      <c r="H4" s="106">
        <v>76</v>
      </c>
      <c r="I4" s="106">
        <v>128</v>
      </c>
      <c r="J4" s="106">
        <v>164</v>
      </c>
      <c r="K4" s="106">
        <v>214</v>
      </c>
      <c r="L4" s="106">
        <v>191</v>
      </c>
      <c r="M4" s="106">
        <v>363</v>
      </c>
      <c r="N4" s="106">
        <v>463</v>
      </c>
      <c r="O4" s="106">
        <v>545</v>
      </c>
      <c r="P4" s="106">
        <v>358</v>
      </c>
      <c r="Q4" s="106">
        <v>222</v>
      </c>
      <c r="R4" s="106">
        <v>116</v>
      </c>
      <c r="S4" s="106">
        <v>79</v>
      </c>
      <c r="T4" s="106">
        <v>39</v>
      </c>
      <c r="U4" s="106">
        <v>39</v>
      </c>
      <c r="V4" s="106">
        <v>29</v>
      </c>
      <c r="W4" s="106">
        <v>11</v>
      </c>
      <c r="X4" s="106">
        <v>1</v>
      </c>
      <c r="Y4" s="106">
        <v>2</v>
      </c>
      <c r="Z4" s="106">
        <v>0</v>
      </c>
      <c r="AA4" s="7">
        <f aca="true" t="shared" si="0" ref="AA4:AA10">SUM(E4:Z4)</f>
        <v>3119</v>
      </c>
    </row>
    <row r="5" spans="1:27" s="18" customFormat="1" ht="14.25" customHeight="1">
      <c r="A5" s="298"/>
      <c r="B5" s="298"/>
      <c r="C5" s="195">
        <v>2</v>
      </c>
      <c r="D5" s="195" t="s">
        <v>9</v>
      </c>
      <c r="E5" s="106">
        <v>10</v>
      </c>
      <c r="F5" s="106">
        <v>16</v>
      </c>
      <c r="G5" s="106">
        <v>33</v>
      </c>
      <c r="H5" s="106">
        <v>50</v>
      </c>
      <c r="I5" s="106">
        <v>66</v>
      </c>
      <c r="J5" s="106">
        <v>99</v>
      </c>
      <c r="K5" s="106">
        <v>155</v>
      </c>
      <c r="L5" s="106">
        <v>131</v>
      </c>
      <c r="M5" s="106">
        <v>175</v>
      </c>
      <c r="N5" s="106">
        <v>240</v>
      </c>
      <c r="O5" s="106">
        <v>277</v>
      </c>
      <c r="P5" s="106">
        <v>189</v>
      </c>
      <c r="Q5" s="106">
        <v>120</v>
      </c>
      <c r="R5" s="106">
        <v>65</v>
      </c>
      <c r="S5" s="106">
        <v>41</v>
      </c>
      <c r="T5" s="106">
        <v>26</v>
      </c>
      <c r="U5" s="106">
        <v>26</v>
      </c>
      <c r="V5" s="106">
        <v>13</v>
      </c>
      <c r="W5" s="106">
        <v>8</v>
      </c>
      <c r="X5" s="106">
        <v>4</v>
      </c>
      <c r="Y5" s="106">
        <v>7</v>
      </c>
      <c r="Z5" s="106">
        <v>0</v>
      </c>
      <c r="AA5" s="7">
        <f t="shared" si="0"/>
        <v>1751</v>
      </c>
    </row>
    <row r="6" spans="1:27" s="18" customFormat="1" ht="14.25" customHeight="1">
      <c r="A6" s="298"/>
      <c r="B6" s="298"/>
      <c r="C6" s="195">
        <v>3</v>
      </c>
      <c r="D6" s="195" t="s">
        <v>94</v>
      </c>
      <c r="E6" s="106">
        <v>6</v>
      </c>
      <c r="F6" s="106">
        <v>9</v>
      </c>
      <c r="G6" s="106">
        <v>11</v>
      </c>
      <c r="H6" s="106">
        <v>17</v>
      </c>
      <c r="I6" s="106">
        <v>24</v>
      </c>
      <c r="J6" s="106">
        <v>55</v>
      </c>
      <c r="K6" s="106">
        <v>80</v>
      </c>
      <c r="L6" s="106">
        <v>54</v>
      </c>
      <c r="M6" s="106">
        <v>107</v>
      </c>
      <c r="N6" s="106">
        <v>136</v>
      </c>
      <c r="O6" s="106">
        <v>143</v>
      </c>
      <c r="P6" s="106">
        <v>148</v>
      </c>
      <c r="Q6" s="106">
        <v>107</v>
      </c>
      <c r="R6" s="106">
        <v>46</v>
      </c>
      <c r="S6" s="106">
        <v>38</v>
      </c>
      <c r="T6" s="106">
        <v>27</v>
      </c>
      <c r="U6" s="106">
        <v>17</v>
      </c>
      <c r="V6" s="106">
        <v>15</v>
      </c>
      <c r="W6" s="106">
        <v>2</v>
      </c>
      <c r="X6" s="106">
        <v>2</v>
      </c>
      <c r="Y6" s="106">
        <v>1</v>
      </c>
      <c r="Z6" s="106">
        <v>0</v>
      </c>
      <c r="AA6" s="7">
        <f t="shared" si="0"/>
        <v>1045</v>
      </c>
    </row>
    <row r="7" spans="1:27" s="18" customFormat="1" ht="14.25" customHeight="1">
      <c r="A7" s="298"/>
      <c r="B7" s="298"/>
      <c r="C7" s="195">
        <v>4</v>
      </c>
      <c r="D7" s="195" t="s">
        <v>64</v>
      </c>
      <c r="E7" s="106">
        <v>19</v>
      </c>
      <c r="F7" s="106">
        <v>28</v>
      </c>
      <c r="G7" s="106">
        <v>56</v>
      </c>
      <c r="H7" s="106">
        <v>77</v>
      </c>
      <c r="I7" s="106">
        <v>50</v>
      </c>
      <c r="J7" s="106">
        <v>39</v>
      </c>
      <c r="K7" s="106">
        <v>68</v>
      </c>
      <c r="L7" s="106">
        <v>82</v>
      </c>
      <c r="M7" s="106">
        <v>120</v>
      </c>
      <c r="N7" s="106">
        <v>114</v>
      </c>
      <c r="O7" s="106">
        <v>90</v>
      </c>
      <c r="P7" s="106">
        <v>74</v>
      </c>
      <c r="Q7" s="106">
        <v>44</v>
      </c>
      <c r="R7" s="106">
        <v>24</v>
      </c>
      <c r="S7" s="106">
        <v>35</v>
      </c>
      <c r="T7" s="106">
        <v>24</v>
      </c>
      <c r="U7" s="106">
        <v>19</v>
      </c>
      <c r="V7" s="106">
        <v>6</v>
      </c>
      <c r="W7" s="106">
        <v>4</v>
      </c>
      <c r="X7" s="106">
        <v>0</v>
      </c>
      <c r="Y7" s="106">
        <v>0</v>
      </c>
      <c r="Z7" s="106">
        <v>0</v>
      </c>
      <c r="AA7" s="7">
        <f t="shared" si="0"/>
        <v>973</v>
      </c>
    </row>
    <row r="8" spans="1:27" s="18" customFormat="1" ht="14.25" customHeight="1">
      <c r="A8" s="298"/>
      <c r="B8" s="298"/>
      <c r="C8" s="195">
        <v>5</v>
      </c>
      <c r="D8" s="195" t="s">
        <v>10</v>
      </c>
      <c r="E8" s="106">
        <v>7</v>
      </c>
      <c r="F8" s="106">
        <v>7</v>
      </c>
      <c r="G8" s="106">
        <v>12</v>
      </c>
      <c r="H8" s="106">
        <v>44</v>
      </c>
      <c r="I8" s="106">
        <v>55</v>
      </c>
      <c r="J8" s="106">
        <v>70</v>
      </c>
      <c r="K8" s="106">
        <v>64</v>
      </c>
      <c r="L8" s="106">
        <v>58</v>
      </c>
      <c r="M8" s="106">
        <v>94</v>
      </c>
      <c r="N8" s="106">
        <v>106</v>
      </c>
      <c r="O8" s="106">
        <v>117</v>
      </c>
      <c r="P8" s="106">
        <v>84</v>
      </c>
      <c r="Q8" s="106">
        <v>57</v>
      </c>
      <c r="R8" s="106">
        <v>24</v>
      </c>
      <c r="S8" s="106">
        <v>28</v>
      </c>
      <c r="T8" s="106">
        <v>22</v>
      </c>
      <c r="U8" s="106">
        <v>39</v>
      </c>
      <c r="V8" s="106"/>
      <c r="W8" s="106"/>
      <c r="X8" s="106"/>
      <c r="Y8" s="106"/>
      <c r="Z8" s="106">
        <v>0</v>
      </c>
      <c r="AA8" s="7">
        <f t="shared" si="0"/>
        <v>888</v>
      </c>
    </row>
    <row r="9" spans="1:27" s="18" customFormat="1" ht="14.25" customHeight="1">
      <c r="A9" s="298"/>
      <c r="B9" s="298"/>
      <c r="C9" s="195">
        <v>6</v>
      </c>
      <c r="D9" s="195" t="s">
        <v>96</v>
      </c>
      <c r="E9" s="106">
        <v>19</v>
      </c>
      <c r="F9" s="106">
        <v>29</v>
      </c>
      <c r="G9" s="106">
        <v>60</v>
      </c>
      <c r="H9" s="106">
        <v>80</v>
      </c>
      <c r="I9" s="106">
        <v>73</v>
      </c>
      <c r="J9" s="106">
        <v>90</v>
      </c>
      <c r="K9" s="106">
        <v>113</v>
      </c>
      <c r="L9" s="106">
        <v>109</v>
      </c>
      <c r="M9" s="106">
        <v>143</v>
      </c>
      <c r="N9" s="106">
        <v>130</v>
      </c>
      <c r="O9" s="106">
        <v>143</v>
      </c>
      <c r="P9" s="106">
        <v>108</v>
      </c>
      <c r="Q9" s="106">
        <v>72</v>
      </c>
      <c r="R9" s="106">
        <v>39</v>
      </c>
      <c r="S9" s="106">
        <v>26</v>
      </c>
      <c r="T9" s="106">
        <v>22</v>
      </c>
      <c r="U9" s="106">
        <v>14</v>
      </c>
      <c r="V9" s="106">
        <v>7</v>
      </c>
      <c r="W9" s="106">
        <v>6</v>
      </c>
      <c r="X9" s="106">
        <v>1</v>
      </c>
      <c r="Y9" s="106">
        <v>4</v>
      </c>
      <c r="Z9" s="106">
        <v>0</v>
      </c>
      <c r="AA9" s="7">
        <f t="shared" si="0"/>
        <v>1288</v>
      </c>
    </row>
    <row r="10" spans="1:27" s="18" customFormat="1" ht="14.25" customHeight="1">
      <c r="A10" s="298"/>
      <c r="B10" s="298"/>
      <c r="C10" s="19">
        <v>7</v>
      </c>
      <c r="D10" s="19" t="s">
        <v>97</v>
      </c>
      <c r="E10" s="106">
        <v>15</v>
      </c>
      <c r="F10" s="106">
        <v>14</v>
      </c>
      <c r="G10" s="106">
        <v>23</v>
      </c>
      <c r="H10" s="106">
        <v>61</v>
      </c>
      <c r="I10" s="106">
        <v>94</v>
      </c>
      <c r="J10" s="106">
        <v>150</v>
      </c>
      <c r="K10" s="106">
        <v>196</v>
      </c>
      <c r="L10" s="106">
        <v>151</v>
      </c>
      <c r="M10" s="106">
        <v>183</v>
      </c>
      <c r="N10" s="106">
        <v>181</v>
      </c>
      <c r="O10" s="106">
        <v>241</v>
      </c>
      <c r="P10" s="106">
        <v>243</v>
      </c>
      <c r="Q10" s="106">
        <v>142</v>
      </c>
      <c r="R10" s="106">
        <v>76</v>
      </c>
      <c r="S10" s="106">
        <v>58</v>
      </c>
      <c r="T10" s="106">
        <v>58</v>
      </c>
      <c r="U10" s="106">
        <v>49</v>
      </c>
      <c r="V10" s="106">
        <v>35</v>
      </c>
      <c r="W10" s="106">
        <v>10</v>
      </c>
      <c r="X10" s="106">
        <v>5</v>
      </c>
      <c r="Y10" s="106">
        <v>1</v>
      </c>
      <c r="Z10" s="106">
        <v>0</v>
      </c>
      <c r="AA10" s="7">
        <f t="shared" si="0"/>
        <v>1986</v>
      </c>
    </row>
    <row r="11" spans="1:27" s="18" customFormat="1" ht="14.25" customHeight="1">
      <c r="A11" s="298"/>
      <c r="B11" s="362"/>
      <c r="C11" s="363" t="s">
        <v>355</v>
      </c>
      <c r="D11" s="364"/>
      <c r="E11" s="8">
        <f>SUM(E4:E10)</f>
        <v>95</v>
      </c>
      <c r="F11" s="8">
        <f aca="true" t="shared" si="1" ref="F11:Z11">SUM(F4:F10)</f>
        <v>124</v>
      </c>
      <c r="G11" s="8">
        <f t="shared" si="1"/>
        <v>234</v>
      </c>
      <c r="H11" s="8">
        <f t="shared" si="1"/>
        <v>405</v>
      </c>
      <c r="I11" s="8">
        <f t="shared" si="1"/>
        <v>490</v>
      </c>
      <c r="J11" s="8">
        <f t="shared" si="1"/>
        <v>667</v>
      </c>
      <c r="K11" s="8">
        <f t="shared" si="1"/>
        <v>890</v>
      </c>
      <c r="L11" s="8">
        <f t="shared" si="1"/>
        <v>776</v>
      </c>
      <c r="M11" s="8">
        <f t="shared" si="1"/>
        <v>1185</v>
      </c>
      <c r="N11" s="8">
        <f t="shared" si="1"/>
        <v>1370</v>
      </c>
      <c r="O11" s="8">
        <f t="shared" si="1"/>
        <v>1556</v>
      </c>
      <c r="P11" s="8">
        <f t="shared" si="1"/>
        <v>1204</v>
      </c>
      <c r="Q11" s="8">
        <f t="shared" si="1"/>
        <v>764</v>
      </c>
      <c r="R11" s="8">
        <f t="shared" si="1"/>
        <v>390</v>
      </c>
      <c r="S11" s="8">
        <f t="shared" si="1"/>
        <v>305</v>
      </c>
      <c r="T11" s="8">
        <f t="shared" si="1"/>
        <v>218</v>
      </c>
      <c r="U11" s="8">
        <f t="shared" si="1"/>
        <v>203</v>
      </c>
      <c r="V11" s="8">
        <f t="shared" si="1"/>
        <v>105</v>
      </c>
      <c r="W11" s="8">
        <f t="shared" si="1"/>
        <v>41</v>
      </c>
      <c r="X11" s="8">
        <f t="shared" si="1"/>
        <v>13</v>
      </c>
      <c r="Y11" s="8">
        <f t="shared" si="1"/>
        <v>15</v>
      </c>
      <c r="Z11" s="8">
        <f t="shared" si="1"/>
        <v>0</v>
      </c>
      <c r="AA11" s="8">
        <f>SUM(AA4:AA10)</f>
        <v>11050</v>
      </c>
    </row>
    <row r="12" spans="1:27" s="18" customFormat="1" ht="14.25" customHeight="1">
      <c r="A12" s="298"/>
      <c r="B12" s="297" t="s">
        <v>341</v>
      </c>
      <c r="C12" s="20">
        <v>8</v>
      </c>
      <c r="D12" s="20" t="s">
        <v>11</v>
      </c>
      <c r="E12" s="106">
        <v>13</v>
      </c>
      <c r="F12" s="106">
        <v>18</v>
      </c>
      <c r="G12" s="106">
        <v>21</v>
      </c>
      <c r="H12" s="106">
        <v>48</v>
      </c>
      <c r="I12" s="106">
        <v>63</v>
      </c>
      <c r="J12" s="106">
        <v>78</v>
      </c>
      <c r="K12" s="106">
        <v>163</v>
      </c>
      <c r="L12" s="106">
        <v>154</v>
      </c>
      <c r="M12" s="106">
        <v>281</v>
      </c>
      <c r="N12" s="106">
        <v>313</v>
      </c>
      <c r="O12" s="106">
        <v>346</v>
      </c>
      <c r="P12" s="106">
        <v>316</v>
      </c>
      <c r="Q12" s="106">
        <v>173</v>
      </c>
      <c r="R12" s="106">
        <v>132</v>
      </c>
      <c r="S12" s="106">
        <v>116</v>
      </c>
      <c r="T12" s="106">
        <v>78</v>
      </c>
      <c r="U12" s="106">
        <v>67</v>
      </c>
      <c r="V12" s="106">
        <v>33</v>
      </c>
      <c r="W12" s="106">
        <v>13</v>
      </c>
      <c r="X12" s="106">
        <v>8</v>
      </c>
      <c r="Y12" s="106">
        <v>1</v>
      </c>
      <c r="Z12" s="106">
        <v>0</v>
      </c>
      <c r="AA12" s="7">
        <f aca="true" t="shared" si="2" ref="AA12:AA17">SUM(E12:Z12)</f>
        <v>2435</v>
      </c>
    </row>
    <row r="13" spans="1:27" s="18" customFormat="1" ht="14.25" customHeight="1">
      <c r="A13" s="298"/>
      <c r="B13" s="298"/>
      <c r="C13" s="195">
        <v>9</v>
      </c>
      <c r="D13" s="195" t="s">
        <v>99</v>
      </c>
      <c r="E13" s="106">
        <v>10</v>
      </c>
      <c r="F13" s="106">
        <v>11</v>
      </c>
      <c r="G13" s="106">
        <v>17</v>
      </c>
      <c r="H13" s="106">
        <v>19</v>
      </c>
      <c r="I13" s="106">
        <v>46</v>
      </c>
      <c r="J13" s="106">
        <v>39</v>
      </c>
      <c r="K13" s="106">
        <v>107</v>
      </c>
      <c r="L13" s="106">
        <v>89</v>
      </c>
      <c r="M13" s="106">
        <v>181</v>
      </c>
      <c r="N13" s="106">
        <v>166</v>
      </c>
      <c r="O13" s="106">
        <v>236</v>
      </c>
      <c r="P13" s="106">
        <v>263</v>
      </c>
      <c r="Q13" s="106">
        <v>142</v>
      </c>
      <c r="R13" s="106">
        <v>87</v>
      </c>
      <c r="S13" s="106">
        <v>66</v>
      </c>
      <c r="T13" s="106">
        <v>77</v>
      </c>
      <c r="U13" s="106">
        <v>50</v>
      </c>
      <c r="V13" s="106">
        <v>27</v>
      </c>
      <c r="W13" s="106">
        <v>16</v>
      </c>
      <c r="X13" s="106">
        <v>17</v>
      </c>
      <c r="Y13" s="106">
        <v>1</v>
      </c>
      <c r="Z13" s="106">
        <v>0</v>
      </c>
      <c r="AA13" s="7">
        <f t="shared" si="2"/>
        <v>1667</v>
      </c>
    </row>
    <row r="14" spans="1:27" s="18" customFormat="1" ht="14.25" customHeight="1">
      <c r="A14" s="298"/>
      <c r="B14" s="298"/>
      <c r="C14" s="195">
        <v>10</v>
      </c>
      <c r="D14" s="195" t="s">
        <v>12</v>
      </c>
      <c r="E14" s="106">
        <v>14</v>
      </c>
      <c r="F14" s="106">
        <v>21</v>
      </c>
      <c r="G14" s="106">
        <v>33</v>
      </c>
      <c r="H14" s="106">
        <v>120</v>
      </c>
      <c r="I14" s="106">
        <v>189</v>
      </c>
      <c r="J14" s="106">
        <v>285</v>
      </c>
      <c r="K14" s="106">
        <v>265</v>
      </c>
      <c r="L14" s="106">
        <v>238</v>
      </c>
      <c r="M14" s="106">
        <v>319</v>
      </c>
      <c r="N14" s="106">
        <v>369</v>
      </c>
      <c r="O14" s="106">
        <v>358</v>
      </c>
      <c r="P14" s="106">
        <v>296</v>
      </c>
      <c r="Q14" s="106">
        <v>180</v>
      </c>
      <c r="R14" s="106">
        <v>136</v>
      </c>
      <c r="S14" s="106">
        <v>96</v>
      </c>
      <c r="T14" s="106">
        <v>101</v>
      </c>
      <c r="U14" s="106">
        <v>60</v>
      </c>
      <c r="V14" s="106">
        <v>45</v>
      </c>
      <c r="W14" s="106">
        <v>11</v>
      </c>
      <c r="X14" s="106">
        <v>5</v>
      </c>
      <c r="Y14" s="106">
        <v>5</v>
      </c>
      <c r="Z14" s="106">
        <v>0</v>
      </c>
      <c r="AA14" s="7">
        <f t="shared" si="2"/>
        <v>3146</v>
      </c>
    </row>
    <row r="15" spans="1:27" s="18" customFormat="1" ht="14.25" customHeight="1">
      <c r="A15" s="298"/>
      <c r="B15" s="298"/>
      <c r="C15" s="195">
        <v>11</v>
      </c>
      <c r="D15" s="195" t="s">
        <v>13</v>
      </c>
      <c r="E15" s="106">
        <v>5</v>
      </c>
      <c r="F15" s="106">
        <v>25</v>
      </c>
      <c r="G15" s="106">
        <v>46</v>
      </c>
      <c r="H15" s="106">
        <v>59</v>
      </c>
      <c r="I15" s="106">
        <v>93</v>
      </c>
      <c r="J15" s="106">
        <v>150</v>
      </c>
      <c r="K15" s="106">
        <v>163</v>
      </c>
      <c r="L15" s="106">
        <v>164</v>
      </c>
      <c r="M15" s="106">
        <v>180</v>
      </c>
      <c r="N15" s="106">
        <v>199</v>
      </c>
      <c r="O15" s="106">
        <v>221</v>
      </c>
      <c r="P15" s="106">
        <v>239</v>
      </c>
      <c r="Q15" s="106">
        <v>152</v>
      </c>
      <c r="R15" s="106">
        <v>107</v>
      </c>
      <c r="S15" s="106">
        <v>80</v>
      </c>
      <c r="T15" s="106">
        <v>64</v>
      </c>
      <c r="U15" s="106">
        <v>46</v>
      </c>
      <c r="V15" s="106">
        <v>29</v>
      </c>
      <c r="W15" s="106">
        <v>10</v>
      </c>
      <c r="X15" s="106">
        <v>1</v>
      </c>
      <c r="Y15" s="106">
        <v>3</v>
      </c>
      <c r="Z15" s="106">
        <v>0</v>
      </c>
      <c r="AA15" s="7">
        <f t="shared" si="2"/>
        <v>2036</v>
      </c>
    </row>
    <row r="16" spans="1:27" s="18" customFormat="1" ht="14.25" customHeight="1">
      <c r="A16" s="298"/>
      <c r="B16" s="298"/>
      <c r="C16" s="195">
        <v>12</v>
      </c>
      <c r="D16" s="19" t="s">
        <v>15</v>
      </c>
      <c r="E16" s="106">
        <v>7</v>
      </c>
      <c r="F16" s="106">
        <v>29</v>
      </c>
      <c r="G16" s="106">
        <v>48</v>
      </c>
      <c r="H16" s="106">
        <v>113</v>
      </c>
      <c r="I16" s="106">
        <v>145</v>
      </c>
      <c r="J16" s="106">
        <v>177</v>
      </c>
      <c r="K16" s="106">
        <v>178</v>
      </c>
      <c r="L16" s="106">
        <v>162</v>
      </c>
      <c r="M16" s="106">
        <v>185</v>
      </c>
      <c r="N16" s="106">
        <v>190</v>
      </c>
      <c r="O16" s="106">
        <v>226</v>
      </c>
      <c r="P16" s="106">
        <v>178</v>
      </c>
      <c r="Q16" s="106">
        <v>92</v>
      </c>
      <c r="R16" s="106">
        <v>63</v>
      </c>
      <c r="S16" s="106">
        <v>35</v>
      </c>
      <c r="T16" s="106">
        <v>31</v>
      </c>
      <c r="U16" s="106">
        <v>39</v>
      </c>
      <c r="V16" s="106">
        <v>8</v>
      </c>
      <c r="W16" s="106">
        <v>2</v>
      </c>
      <c r="X16" s="106">
        <v>1</v>
      </c>
      <c r="Y16" s="106">
        <v>2</v>
      </c>
      <c r="Z16" s="106">
        <v>0</v>
      </c>
      <c r="AA16" s="7">
        <f t="shared" si="2"/>
        <v>1911</v>
      </c>
    </row>
    <row r="17" spans="1:27" s="18" customFormat="1" ht="14.25" customHeight="1">
      <c r="A17" s="298"/>
      <c r="B17" s="298"/>
      <c r="C17" s="19">
        <v>13</v>
      </c>
      <c r="D17" s="195" t="s">
        <v>14</v>
      </c>
      <c r="E17" s="106">
        <v>3</v>
      </c>
      <c r="F17" s="106">
        <v>9</v>
      </c>
      <c r="G17" s="106">
        <v>21</v>
      </c>
      <c r="H17" s="106">
        <v>22</v>
      </c>
      <c r="I17" s="106">
        <v>21</v>
      </c>
      <c r="J17" s="106">
        <v>27</v>
      </c>
      <c r="K17" s="106">
        <v>33</v>
      </c>
      <c r="L17" s="106">
        <v>29</v>
      </c>
      <c r="M17" s="106">
        <v>28</v>
      </c>
      <c r="N17" s="106">
        <v>28</v>
      </c>
      <c r="O17" s="106">
        <v>43</v>
      </c>
      <c r="P17" s="106">
        <v>44</v>
      </c>
      <c r="Q17" s="106">
        <v>47</v>
      </c>
      <c r="R17" s="106">
        <v>19</v>
      </c>
      <c r="S17" s="106">
        <v>23</v>
      </c>
      <c r="T17" s="106">
        <v>27</v>
      </c>
      <c r="U17" s="106">
        <v>13</v>
      </c>
      <c r="V17" s="106">
        <v>5</v>
      </c>
      <c r="W17" s="106">
        <v>4</v>
      </c>
      <c r="X17" s="106">
        <v>1</v>
      </c>
      <c r="Y17" s="106">
        <v>1</v>
      </c>
      <c r="Z17" s="106">
        <v>0</v>
      </c>
      <c r="AA17" s="7">
        <f t="shared" si="2"/>
        <v>448</v>
      </c>
    </row>
    <row r="18" spans="1:27" s="18" customFormat="1" ht="14.25" customHeight="1">
      <c r="A18" s="298"/>
      <c r="B18" s="362"/>
      <c r="C18" s="363" t="s">
        <v>354</v>
      </c>
      <c r="D18" s="364"/>
      <c r="E18" s="8">
        <f>SUM(E12:E17)</f>
        <v>52</v>
      </c>
      <c r="F18" s="8">
        <f aca="true" t="shared" si="3" ref="F18:Z18">SUM(F12:F17)</f>
        <v>113</v>
      </c>
      <c r="G18" s="8">
        <f t="shared" si="3"/>
        <v>186</v>
      </c>
      <c r="H18" s="8">
        <f t="shared" si="3"/>
        <v>381</v>
      </c>
      <c r="I18" s="8">
        <f t="shared" si="3"/>
        <v>557</v>
      </c>
      <c r="J18" s="8">
        <f t="shared" si="3"/>
        <v>756</v>
      </c>
      <c r="K18" s="8">
        <f t="shared" si="3"/>
        <v>909</v>
      </c>
      <c r="L18" s="8">
        <f t="shared" si="3"/>
        <v>836</v>
      </c>
      <c r="M18" s="8">
        <f t="shared" si="3"/>
        <v>1174</v>
      </c>
      <c r="N18" s="8">
        <f t="shared" si="3"/>
        <v>1265</v>
      </c>
      <c r="O18" s="8">
        <f t="shared" si="3"/>
        <v>1430</v>
      </c>
      <c r="P18" s="8">
        <f t="shared" si="3"/>
        <v>1336</v>
      </c>
      <c r="Q18" s="8">
        <f t="shared" si="3"/>
        <v>786</v>
      </c>
      <c r="R18" s="8">
        <f t="shared" si="3"/>
        <v>544</v>
      </c>
      <c r="S18" s="8">
        <f t="shared" si="3"/>
        <v>416</v>
      </c>
      <c r="T18" s="8">
        <f t="shared" si="3"/>
        <v>378</v>
      </c>
      <c r="U18" s="8">
        <f t="shared" si="3"/>
        <v>275</v>
      </c>
      <c r="V18" s="8">
        <f t="shared" si="3"/>
        <v>147</v>
      </c>
      <c r="W18" s="8">
        <f t="shared" si="3"/>
        <v>56</v>
      </c>
      <c r="X18" s="8">
        <f t="shared" si="3"/>
        <v>33</v>
      </c>
      <c r="Y18" s="8">
        <f t="shared" si="3"/>
        <v>13</v>
      </c>
      <c r="Z18" s="8">
        <f t="shared" si="3"/>
        <v>0</v>
      </c>
      <c r="AA18" s="8">
        <f>SUM(AA12:AA17)</f>
        <v>11643</v>
      </c>
    </row>
    <row r="19" spans="1:27" s="18" customFormat="1" ht="14.25" customHeight="1">
      <c r="A19" s="298"/>
      <c r="B19" s="297" t="s">
        <v>342</v>
      </c>
      <c r="C19" s="20">
        <v>14</v>
      </c>
      <c r="D19" s="20" t="s">
        <v>103</v>
      </c>
      <c r="E19" s="106">
        <v>3</v>
      </c>
      <c r="F19" s="106">
        <v>11</v>
      </c>
      <c r="G19" s="106">
        <v>19</v>
      </c>
      <c r="H19" s="106">
        <v>38</v>
      </c>
      <c r="I19" s="106">
        <v>23</v>
      </c>
      <c r="J19" s="106">
        <v>28</v>
      </c>
      <c r="K19" s="106">
        <v>37</v>
      </c>
      <c r="L19" s="106">
        <v>39</v>
      </c>
      <c r="M19" s="106">
        <v>55</v>
      </c>
      <c r="N19" s="106">
        <v>60</v>
      </c>
      <c r="O19" s="106">
        <v>71</v>
      </c>
      <c r="P19" s="106">
        <v>55</v>
      </c>
      <c r="Q19" s="106">
        <v>51</v>
      </c>
      <c r="R19" s="106">
        <v>33</v>
      </c>
      <c r="S19" s="106">
        <v>35</v>
      </c>
      <c r="T19" s="106">
        <v>26</v>
      </c>
      <c r="U19" s="106">
        <v>19</v>
      </c>
      <c r="V19" s="106">
        <v>6</v>
      </c>
      <c r="W19" s="106">
        <v>4</v>
      </c>
      <c r="X19" s="106">
        <v>2</v>
      </c>
      <c r="Y19" s="106">
        <v>1</v>
      </c>
      <c r="Z19" s="106">
        <v>0</v>
      </c>
      <c r="AA19" s="7">
        <f aca="true" t="shared" si="4" ref="AA19:AA24">SUM(E19:Z19)</f>
        <v>616</v>
      </c>
    </row>
    <row r="20" spans="1:27" s="18" customFormat="1" ht="14.25" customHeight="1">
      <c r="A20" s="298"/>
      <c r="B20" s="298"/>
      <c r="C20" s="195">
        <v>15</v>
      </c>
      <c r="D20" s="195" t="s">
        <v>104</v>
      </c>
      <c r="E20" s="106">
        <v>7</v>
      </c>
      <c r="F20" s="106">
        <v>6</v>
      </c>
      <c r="G20" s="106">
        <v>7</v>
      </c>
      <c r="H20" s="106">
        <v>12</v>
      </c>
      <c r="I20" s="106">
        <v>21</v>
      </c>
      <c r="J20" s="106">
        <v>27</v>
      </c>
      <c r="K20" s="106">
        <v>22</v>
      </c>
      <c r="L20" s="106">
        <v>16</v>
      </c>
      <c r="M20" s="106">
        <v>15</v>
      </c>
      <c r="N20" s="106">
        <v>34</v>
      </c>
      <c r="O20" s="106">
        <v>29</v>
      </c>
      <c r="P20" s="106">
        <v>21</v>
      </c>
      <c r="Q20" s="106">
        <v>14</v>
      </c>
      <c r="R20" s="106">
        <v>16</v>
      </c>
      <c r="S20" s="106">
        <v>26</v>
      </c>
      <c r="T20" s="106">
        <v>12</v>
      </c>
      <c r="U20" s="106">
        <v>11</v>
      </c>
      <c r="V20" s="106">
        <v>5</v>
      </c>
      <c r="W20" s="106">
        <v>4</v>
      </c>
      <c r="X20" s="106">
        <v>0</v>
      </c>
      <c r="Y20" s="106">
        <v>0</v>
      </c>
      <c r="Z20" s="106">
        <v>0</v>
      </c>
      <c r="AA20" s="7">
        <f t="shared" si="4"/>
        <v>305</v>
      </c>
    </row>
    <row r="21" spans="1:27" s="18" customFormat="1" ht="14.25" customHeight="1">
      <c r="A21" s="298"/>
      <c r="B21" s="298"/>
      <c r="C21" s="195">
        <v>16</v>
      </c>
      <c r="D21" s="195" t="s">
        <v>16</v>
      </c>
      <c r="E21" s="106">
        <v>4</v>
      </c>
      <c r="F21" s="106">
        <v>5</v>
      </c>
      <c r="G21" s="106">
        <v>15</v>
      </c>
      <c r="H21" s="106">
        <v>22</v>
      </c>
      <c r="I21" s="106">
        <v>21</v>
      </c>
      <c r="J21" s="106">
        <v>21</v>
      </c>
      <c r="K21" s="106">
        <v>46</v>
      </c>
      <c r="L21" s="106">
        <v>29</v>
      </c>
      <c r="M21" s="106">
        <v>33</v>
      </c>
      <c r="N21" s="106">
        <v>43</v>
      </c>
      <c r="O21" s="106">
        <v>46</v>
      </c>
      <c r="P21" s="106">
        <v>44</v>
      </c>
      <c r="Q21" s="106">
        <v>30</v>
      </c>
      <c r="R21" s="106">
        <v>25</v>
      </c>
      <c r="S21" s="106">
        <v>34</v>
      </c>
      <c r="T21" s="106">
        <v>25</v>
      </c>
      <c r="U21" s="106">
        <v>19</v>
      </c>
      <c r="V21" s="106">
        <v>17</v>
      </c>
      <c r="W21" s="106">
        <v>4</v>
      </c>
      <c r="X21" s="106">
        <v>1</v>
      </c>
      <c r="Y21" s="106">
        <v>1</v>
      </c>
      <c r="Z21" s="106">
        <v>0</v>
      </c>
      <c r="AA21" s="7">
        <f t="shared" si="4"/>
        <v>485</v>
      </c>
    </row>
    <row r="22" spans="1:27" s="18" customFormat="1" ht="14.25" customHeight="1">
      <c r="A22" s="298"/>
      <c r="B22" s="298"/>
      <c r="C22" s="195">
        <v>17</v>
      </c>
      <c r="D22" s="195" t="s">
        <v>106</v>
      </c>
      <c r="E22" s="106">
        <v>6</v>
      </c>
      <c r="F22" s="106">
        <v>13</v>
      </c>
      <c r="G22" s="106">
        <v>28</v>
      </c>
      <c r="H22" s="106">
        <v>39</v>
      </c>
      <c r="I22" s="106">
        <v>47</v>
      </c>
      <c r="J22" s="106">
        <v>59</v>
      </c>
      <c r="K22" s="106">
        <v>49</v>
      </c>
      <c r="L22" s="106">
        <v>52</v>
      </c>
      <c r="M22" s="106">
        <v>74</v>
      </c>
      <c r="N22" s="106">
        <v>95</v>
      </c>
      <c r="O22" s="106">
        <v>121</v>
      </c>
      <c r="P22" s="106">
        <v>88</v>
      </c>
      <c r="Q22" s="106">
        <v>61</v>
      </c>
      <c r="R22" s="106">
        <v>43</v>
      </c>
      <c r="S22" s="106">
        <v>60</v>
      </c>
      <c r="T22" s="106">
        <v>47</v>
      </c>
      <c r="U22" s="106">
        <v>38</v>
      </c>
      <c r="V22" s="106">
        <v>24</v>
      </c>
      <c r="W22" s="106">
        <v>5</v>
      </c>
      <c r="X22" s="106">
        <v>1</v>
      </c>
      <c r="Y22" s="106">
        <v>2</v>
      </c>
      <c r="Z22" s="106">
        <v>0</v>
      </c>
      <c r="AA22" s="7">
        <f t="shared" si="4"/>
        <v>952</v>
      </c>
    </row>
    <row r="23" spans="1:27" s="18" customFormat="1" ht="14.25" customHeight="1">
      <c r="A23" s="298"/>
      <c r="B23" s="298"/>
      <c r="C23" s="195">
        <v>18</v>
      </c>
      <c r="D23" s="195" t="s">
        <v>107</v>
      </c>
      <c r="E23" s="106">
        <v>9</v>
      </c>
      <c r="F23" s="106">
        <v>16</v>
      </c>
      <c r="G23" s="106">
        <v>22</v>
      </c>
      <c r="H23" s="106">
        <v>45</v>
      </c>
      <c r="I23" s="106">
        <v>40</v>
      </c>
      <c r="J23" s="106">
        <v>46</v>
      </c>
      <c r="K23" s="106">
        <v>53</v>
      </c>
      <c r="L23" s="106">
        <v>53</v>
      </c>
      <c r="M23" s="106">
        <v>78</v>
      </c>
      <c r="N23" s="106">
        <v>79</v>
      </c>
      <c r="O23" s="106">
        <v>85</v>
      </c>
      <c r="P23" s="106">
        <v>68</v>
      </c>
      <c r="Q23" s="106">
        <v>49</v>
      </c>
      <c r="R23" s="106">
        <v>30</v>
      </c>
      <c r="S23" s="106">
        <v>31</v>
      </c>
      <c r="T23" s="106">
        <v>27</v>
      </c>
      <c r="U23" s="106">
        <v>32</v>
      </c>
      <c r="V23" s="106">
        <v>15</v>
      </c>
      <c r="W23" s="106">
        <v>7</v>
      </c>
      <c r="X23" s="106">
        <v>6</v>
      </c>
      <c r="Y23" s="106">
        <v>4</v>
      </c>
      <c r="Z23" s="106">
        <v>0</v>
      </c>
      <c r="AA23" s="7">
        <f t="shared" si="4"/>
        <v>795</v>
      </c>
    </row>
    <row r="24" spans="1:27" s="18" customFormat="1" ht="14.25" customHeight="1">
      <c r="A24" s="298"/>
      <c r="B24" s="298"/>
      <c r="C24" s="195">
        <v>19</v>
      </c>
      <c r="D24" s="195" t="s">
        <v>108</v>
      </c>
      <c r="E24" s="106">
        <v>8</v>
      </c>
      <c r="F24" s="106">
        <v>18</v>
      </c>
      <c r="G24" s="106">
        <v>34</v>
      </c>
      <c r="H24" s="106">
        <v>54</v>
      </c>
      <c r="I24" s="106">
        <v>62</v>
      </c>
      <c r="J24" s="106">
        <v>80</v>
      </c>
      <c r="K24" s="106">
        <v>71</v>
      </c>
      <c r="L24" s="106">
        <v>65</v>
      </c>
      <c r="M24" s="106">
        <v>103</v>
      </c>
      <c r="N24" s="106">
        <v>118</v>
      </c>
      <c r="O24" s="106">
        <v>180</v>
      </c>
      <c r="P24" s="106">
        <v>135</v>
      </c>
      <c r="Q24" s="106">
        <v>81</v>
      </c>
      <c r="R24" s="106">
        <v>75</v>
      </c>
      <c r="S24" s="106">
        <v>53</v>
      </c>
      <c r="T24" s="106">
        <v>51</v>
      </c>
      <c r="U24" s="106">
        <v>53</v>
      </c>
      <c r="V24" s="106">
        <v>36</v>
      </c>
      <c r="W24" s="106">
        <v>10</v>
      </c>
      <c r="X24" s="106">
        <v>3</v>
      </c>
      <c r="Y24" s="106">
        <v>0</v>
      </c>
      <c r="Z24" s="106">
        <v>0</v>
      </c>
      <c r="AA24" s="7">
        <f t="shared" si="4"/>
        <v>1290</v>
      </c>
    </row>
    <row r="25" spans="1:27" s="18" customFormat="1" ht="14.25" customHeight="1">
      <c r="A25" s="298"/>
      <c r="B25" s="362"/>
      <c r="C25" s="363" t="s">
        <v>355</v>
      </c>
      <c r="D25" s="364"/>
      <c r="E25" s="8">
        <f>SUM(E19:E24)</f>
        <v>37</v>
      </c>
      <c r="F25" s="8">
        <f aca="true" t="shared" si="5" ref="F25:Z25">SUM(F19:F24)</f>
        <v>69</v>
      </c>
      <c r="G25" s="8">
        <f t="shared" si="5"/>
        <v>125</v>
      </c>
      <c r="H25" s="8">
        <f t="shared" si="5"/>
        <v>210</v>
      </c>
      <c r="I25" s="8">
        <f t="shared" si="5"/>
        <v>214</v>
      </c>
      <c r="J25" s="8">
        <f t="shared" si="5"/>
        <v>261</v>
      </c>
      <c r="K25" s="8">
        <f t="shared" si="5"/>
        <v>278</v>
      </c>
      <c r="L25" s="8">
        <f t="shared" si="5"/>
        <v>254</v>
      </c>
      <c r="M25" s="8">
        <f t="shared" si="5"/>
        <v>358</v>
      </c>
      <c r="N25" s="8">
        <f t="shared" si="5"/>
        <v>429</v>
      </c>
      <c r="O25" s="8">
        <f t="shared" si="5"/>
        <v>532</v>
      </c>
      <c r="P25" s="8">
        <f t="shared" si="5"/>
        <v>411</v>
      </c>
      <c r="Q25" s="8">
        <f t="shared" si="5"/>
        <v>286</v>
      </c>
      <c r="R25" s="8">
        <f t="shared" si="5"/>
        <v>222</v>
      </c>
      <c r="S25" s="8">
        <f t="shared" si="5"/>
        <v>239</v>
      </c>
      <c r="T25" s="8">
        <f t="shared" si="5"/>
        <v>188</v>
      </c>
      <c r="U25" s="8">
        <f t="shared" si="5"/>
        <v>172</v>
      </c>
      <c r="V25" s="8">
        <f t="shared" si="5"/>
        <v>103</v>
      </c>
      <c r="W25" s="8">
        <f t="shared" si="5"/>
        <v>34</v>
      </c>
      <c r="X25" s="8">
        <f t="shared" si="5"/>
        <v>13</v>
      </c>
      <c r="Y25" s="8">
        <f t="shared" si="5"/>
        <v>8</v>
      </c>
      <c r="Z25" s="8">
        <f t="shared" si="5"/>
        <v>0</v>
      </c>
      <c r="AA25" s="8">
        <f>SUM(AA19:AA24)</f>
        <v>4443</v>
      </c>
    </row>
    <row r="26" spans="1:27" s="18" customFormat="1" ht="14.25" customHeight="1">
      <c r="A26" s="362"/>
      <c r="B26" s="356" t="s">
        <v>220</v>
      </c>
      <c r="C26" s="356"/>
      <c r="D26" s="293"/>
      <c r="E26" s="8">
        <f>E25+E18+E11</f>
        <v>184</v>
      </c>
      <c r="F26" s="8">
        <f aca="true" t="shared" si="6" ref="F26:Z26">F25+F18+F11</f>
        <v>306</v>
      </c>
      <c r="G26" s="8">
        <f t="shared" si="6"/>
        <v>545</v>
      </c>
      <c r="H26" s="8">
        <f t="shared" si="6"/>
        <v>996</v>
      </c>
      <c r="I26" s="8">
        <f t="shared" si="6"/>
        <v>1261</v>
      </c>
      <c r="J26" s="8">
        <f t="shared" si="6"/>
        <v>1684</v>
      </c>
      <c r="K26" s="8">
        <f t="shared" si="6"/>
        <v>2077</v>
      </c>
      <c r="L26" s="8">
        <f t="shared" si="6"/>
        <v>1866</v>
      </c>
      <c r="M26" s="8">
        <f t="shared" si="6"/>
        <v>2717</v>
      </c>
      <c r="N26" s="8">
        <f t="shared" si="6"/>
        <v>3064</v>
      </c>
      <c r="O26" s="8">
        <f t="shared" si="6"/>
        <v>3518</v>
      </c>
      <c r="P26" s="8">
        <f t="shared" si="6"/>
        <v>2951</v>
      </c>
      <c r="Q26" s="8">
        <f t="shared" si="6"/>
        <v>1836</v>
      </c>
      <c r="R26" s="8">
        <f t="shared" si="6"/>
        <v>1156</v>
      </c>
      <c r="S26" s="8">
        <f t="shared" si="6"/>
        <v>960</v>
      </c>
      <c r="T26" s="8">
        <f t="shared" si="6"/>
        <v>784</v>
      </c>
      <c r="U26" s="8">
        <f t="shared" si="6"/>
        <v>650</v>
      </c>
      <c r="V26" s="8">
        <f t="shared" si="6"/>
        <v>355</v>
      </c>
      <c r="W26" s="8">
        <f t="shared" si="6"/>
        <v>131</v>
      </c>
      <c r="X26" s="8">
        <f t="shared" si="6"/>
        <v>59</v>
      </c>
      <c r="Y26" s="8">
        <f t="shared" si="6"/>
        <v>36</v>
      </c>
      <c r="Z26" s="8">
        <f t="shared" si="6"/>
        <v>0</v>
      </c>
      <c r="AA26" s="8">
        <f>AA25+AA18+AA11</f>
        <v>27136</v>
      </c>
    </row>
    <row r="27" spans="1:27" s="18" customFormat="1" ht="15" customHeight="1">
      <c r="A27" s="297" t="s">
        <v>242</v>
      </c>
      <c r="B27" s="297" t="s">
        <v>345</v>
      </c>
      <c r="C27" s="195">
        <v>20</v>
      </c>
      <c r="D27" s="195" t="s">
        <v>17</v>
      </c>
      <c r="E27" s="106">
        <v>26</v>
      </c>
      <c r="F27" s="106">
        <v>25</v>
      </c>
      <c r="G27" s="106">
        <v>73</v>
      </c>
      <c r="H27" s="106">
        <v>123</v>
      </c>
      <c r="I27" s="106">
        <v>171</v>
      </c>
      <c r="J27" s="106">
        <v>185</v>
      </c>
      <c r="K27" s="106">
        <v>204</v>
      </c>
      <c r="L27" s="106">
        <v>159</v>
      </c>
      <c r="M27" s="106">
        <v>249</v>
      </c>
      <c r="N27" s="106">
        <v>335</v>
      </c>
      <c r="O27" s="106">
        <v>440</v>
      </c>
      <c r="P27" s="106">
        <v>296</v>
      </c>
      <c r="Q27" s="106">
        <v>111</v>
      </c>
      <c r="R27" s="106">
        <v>54</v>
      </c>
      <c r="S27" s="106">
        <v>39</v>
      </c>
      <c r="T27" s="106">
        <v>41</v>
      </c>
      <c r="U27" s="106">
        <v>30</v>
      </c>
      <c r="V27" s="106">
        <v>14</v>
      </c>
      <c r="W27" s="106">
        <v>7</v>
      </c>
      <c r="X27" s="106">
        <v>1</v>
      </c>
      <c r="Y27" s="106">
        <v>3</v>
      </c>
      <c r="Z27" s="106">
        <v>0</v>
      </c>
      <c r="AA27" s="7">
        <f aca="true" t="shared" si="7" ref="AA27:AA33">SUM(E27:Z27)</f>
        <v>2586</v>
      </c>
    </row>
    <row r="28" spans="1:27" s="18" customFormat="1" ht="15" customHeight="1">
      <c r="A28" s="298"/>
      <c r="B28" s="298"/>
      <c r="C28" s="195">
        <v>21</v>
      </c>
      <c r="D28" s="195" t="s">
        <v>18</v>
      </c>
      <c r="E28" s="106">
        <v>33</v>
      </c>
      <c r="F28" s="106">
        <v>43</v>
      </c>
      <c r="G28" s="106">
        <v>124</v>
      </c>
      <c r="H28" s="106">
        <v>169</v>
      </c>
      <c r="I28" s="106">
        <v>170</v>
      </c>
      <c r="J28" s="106">
        <v>161</v>
      </c>
      <c r="K28" s="106">
        <v>146</v>
      </c>
      <c r="L28" s="106">
        <v>147</v>
      </c>
      <c r="M28" s="106">
        <v>314</v>
      </c>
      <c r="N28" s="106">
        <v>379</v>
      </c>
      <c r="O28" s="106">
        <v>317</v>
      </c>
      <c r="P28" s="106">
        <v>154</v>
      </c>
      <c r="Q28" s="106">
        <v>59</v>
      </c>
      <c r="R28" s="106">
        <v>23</v>
      </c>
      <c r="S28" s="106">
        <v>29</v>
      </c>
      <c r="T28" s="106">
        <v>21</v>
      </c>
      <c r="U28" s="106">
        <v>23</v>
      </c>
      <c r="V28" s="106">
        <v>13</v>
      </c>
      <c r="W28" s="106">
        <v>5</v>
      </c>
      <c r="X28" s="106">
        <v>2</v>
      </c>
      <c r="Y28" s="106">
        <v>1</v>
      </c>
      <c r="Z28" s="106">
        <v>0</v>
      </c>
      <c r="AA28" s="7">
        <f t="shared" si="7"/>
        <v>2333</v>
      </c>
    </row>
    <row r="29" spans="1:27" s="18" customFormat="1" ht="15" customHeight="1">
      <c r="A29" s="298"/>
      <c r="B29" s="298"/>
      <c r="C29" s="195">
        <v>22</v>
      </c>
      <c r="D29" s="195" t="s">
        <v>112</v>
      </c>
      <c r="E29" s="106">
        <v>11</v>
      </c>
      <c r="F29" s="106">
        <v>7</v>
      </c>
      <c r="G29" s="106">
        <v>25</v>
      </c>
      <c r="H29" s="106">
        <v>73</v>
      </c>
      <c r="I29" s="106">
        <v>71</v>
      </c>
      <c r="J29" s="106">
        <v>107</v>
      </c>
      <c r="K29" s="106">
        <v>85</v>
      </c>
      <c r="L29" s="106">
        <v>85</v>
      </c>
      <c r="M29" s="106">
        <v>130</v>
      </c>
      <c r="N29" s="106">
        <v>179</v>
      </c>
      <c r="O29" s="106">
        <v>198</v>
      </c>
      <c r="P29" s="106">
        <v>93</v>
      </c>
      <c r="Q29" s="106">
        <v>46</v>
      </c>
      <c r="R29" s="106">
        <v>25</v>
      </c>
      <c r="S29" s="106">
        <v>15</v>
      </c>
      <c r="T29" s="106">
        <v>12</v>
      </c>
      <c r="U29" s="106">
        <v>4</v>
      </c>
      <c r="V29" s="106">
        <v>4</v>
      </c>
      <c r="W29" s="106">
        <v>3</v>
      </c>
      <c r="X29" s="106">
        <v>1</v>
      </c>
      <c r="Y29" s="106">
        <v>7</v>
      </c>
      <c r="Z29" s="106">
        <v>0</v>
      </c>
      <c r="AA29" s="7">
        <f t="shared" si="7"/>
        <v>1181</v>
      </c>
    </row>
    <row r="30" spans="1:27" s="18" customFormat="1" ht="15" customHeight="1">
      <c r="A30" s="298"/>
      <c r="B30" s="298"/>
      <c r="C30" s="195">
        <v>23</v>
      </c>
      <c r="D30" s="195" t="s">
        <v>343</v>
      </c>
      <c r="E30" s="8">
        <v>4</v>
      </c>
      <c r="F30" s="8">
        <v>11</v>
      </c>
      <c r="G30" s="8">
        <v>21</v>
      </c>
      <c r="H30" s="8">
        <v>52</v>
      </c>
      <c r="I30" s="8">
        <v>64</v>
      </c>
      <c r="J30" s="8">
        <v>83</v>
      </c>
      <c r="K30" s="8">
        <v>115</v>
      </c>
      <c r="L30" s="8">
        <v>92</v>
      </c>
      <c r="M30" s="8">
        <v>114</v>
      </c>
      <c r="N30" s="8">
        <v>149</v>
      </c>
      <c r="O30" s="8">
        <v>177</v>
      </c>
      <c r="P30" s="8">
        <v>149</v>
      </c>
      <c r="Q30" s="8">
        <v>69</v>
      </c>
      <c r="R30" s="8">
        <v>30</v>
      </c>
      <c r="S30" s="8">
        <v>23</v>
      </c>
      <c r="T30" s="8">
        <v>26</v>
      </c>
      <c r="U30" s="8">
        <v>16</v>
      </c>
      <c r="V30" s="8">
        <v>7</v>
      </c>
      <c r="W30" s="8">
        <v>1</v>
      </c>
      <c r="X30" s="8">
        <v>1</v>
      </c>
      <c r="Y30" s="8">
        <v>3</v>
      </c>
      <c r="Z30" s="8">
        <v>2</v>
      </c>
      <c r="AA30" s="7">
        <f t="shared" si="7"/>
        <v>1209</v>
      </c>
    </row>
    <row r="31" spans="1:27" s="18" customFormat="1" ht="15" customHeight="1">
      <c r="A31" s="298"/>
      <c r="B31" s="298"/>
      <c r="C31" s="195">
        <v>24</v>
      </c>
      <c r="D31" s="72" t="s">
        <v>344</v>
      </c>
      <c r="E31" s="8">
        <v>12</v>
      </c>
      <c r="F31" s="8">
        <v>21</v>
      </c>
      <c r="G31" s="8">
        <v>32</v>
      </c>
      <c r="H31" s="8">
        <v>54</v>
      </c>
      <c r="I31" s="8">
        <v>60</v>
      </c>
      <c r="J31" s="8">
        <v>47</v>
      </c>
      <c r="K31" s="8">
        <v>59</v>
      </c>
      <c r="L31" s="8">
        <v>44</v>
      </c>
      <c r="M31" s="8">
        <v>121</v>
      </c>
      <c r="N31" s="8">
        <v>136</v>
      </c>
      <c r="O31" s="8">
        <v>156</v>
      </c>
      <c r="P31" s="8">
        <v>68</v>
      </c>
      <c r="Q31" s="8">
        <v>30</v>
      </c>
      <c r="R31" s="8">
        <v>13</v>
      </c>
      <c r="S31" s="8">
        <v>21</v>
      </c>
      <c r="T31" s="8">
        <v>10</v>
      </c>
      <c r="U31" s="8">
        <v>17</v>
      </c>
      <c r="V31" s="8">
        <v>4</v>
      </c>
      <c r="W31" s="8">
        <v>3</v>
      </c>
      <c r="X31" s="8">
        <v>0</v>
      </c>
      <c r="Y31" s="8">
        <v>5</v>
      </c>
      <c r="Z31" s="8">
        <v>0</v>
      </c>
      <c r="AA31" s="7">
        <f t="shared" si="7"/>
        <v>913</v>
      </c>
    </row>
    <row r="32" spans="1:27" s="18" customFormat="1" ht="15" customHeight="1">
      <c r="A32" s="298"/>
      <c r="B32" s="298"/>
      <c r="C32" s="195">
        <v>25</v>
      </c>
      <c r="D32" s="195" t="s">
        <v>219</v>
      </c>
      <c r="E32" s="8">
        <v>10</v>
      </c>
      <c r="F32" s="8">
        <v>10</v>
      </c>
      <c r="G32" s="8">
        <v>47</v>
      </c>
      <c r="H32" s="8">
        <v>83</v>
      </c>
      <c r="I32" s="8">
        <v>85</v>
      </c>
      <c r="J32" s="8">
        <v>70</v>
      </c>
      <c r="K32" s="8">
        <v>52</v>
      </c>
      <c r="L32" s="8">
        <v>62</v>
      </c>
      <c r="M32" s="8">
        <v>112</v>
      </c>
      <c r="N32" s="8">
        <v>194</v>
      </c>
      <c r="O32" s="8">
        <v>183</v>
      </c>
      <c r="P32" s="8">
        <v>80</v>
      </c>
      <c r="Q32" s="8">
        <v>18</v>
      </c>
      <c r="R32" s="8">
        <v>9</v>
      </c>
      <c r="S32" s="8">
        <v>14</v>
      </c>
      <c r="T32" s="8">
        <v>11</v>
      </c>
      <c r="U32" s="8">
        <v>8</v>
      </c>
      <c r="V32" s="8">
        <v>6</v>
      </c>
      <c r="W32" s="8">
        <v>4</v>
      </c>
      <c r="X32" s="8">
        <v>1</v>
      </c>
      <c r="Y32" s="8">
        <v>2</v>
      </c>
      <c r="Z32" s="8">
        <v>0</v>
      </c>
      <c r="AA32" s="7">
        <f t="shared" si="7"/>
        <v>1061</v>
      </c>
    </row>
    <row r="33" spans="1:27" s="18" customFormat="1" ht="15" customHeight="1">
      <c r="A33" s="298"/>
      <c r="B33" s="298"/>
      <c r="C33" s="195">
        <v>26</v>
      </c>
      <c r="D33" s="195" t="s">
        <v>20</v>
      </c>
      <c r="E33" s="106">
        <v>13</v>
      </c>
      <c r="F33" s="106">
        <v>13</v>
      </c>
      <c r="G33" s="106">
        <v>13</v>
      </c>
      <c r="H33" s="106">
        <v>32</v>
      </c>
      <c r="I33" s="106">
        <v>39</v>
      </c>
      <c r="J33" s="106">
        <v>59</v>
      </c>
      <c r="K33" s="106">
        <v>71</v>
      </c>
      <c r="L33" s="106">
        <v>40</v>
      </c>
      <c r="M33" s="106">
        <v>56</v>
      </c>
      <c r="N33" s="106">
        <v>80</v>
      </c>
      <c r="O33" s="106">
        <v>125</v>
      </c>
      <c r="P33" s="106">
        <v>79</v>
      </c>
      <c r="Q33" s="106">
        <v>44</v>
      </c>
      <c r="R33" s="106">
        <v>19</v>
      </c>
      <c r="S33" s="106">
        <v>9</v>
      </c>
      <c r="T33" s="106">
        <v>9</v>
      </c>
      <c r="U33" s="106">
        <v>18</v>
      </c>
      <c r="V33" s="106">
        <v>3</v>
      </c>
      <c r="W33" s="106">
        <v>4</v>
      </c>
      <c r="X33" s="106">
        <v>0</v>
      </c>
      <c r="Y33" s="106">
        <v>4</v>
      </c>
      <c r="Z33" s="106">
        <v>1</v>
      </c>
      <c r="AA33" s="7">
        <f t="shared" si="7"/>
        <v>731</v>
      </c>
    </row>
    <row r="34" spans="1:27" s="18" customFormat="1" ht="15" customHeight="1">
      <c r="A34" s="298"/>
      <c r="B34" s="362"/>
      <c r="C34" s="363" t="s">
        <v>354</v>
      </c>
      <c r="D34" s="364"/>
      <c r="E34" s="8">
        <f>SUM(E27:E33)</f>
        <v>109</v>
      </c>
      <c r="F34" s="8">
        <f aca="true" t="shared" si="8" ref="F34:Z34">SUM(F27:F33)</f>
        <v>130</v>
      </c>
      <c r="G34" s="8">
        <f t="shared" si="8"/>
        <v>335</v>
      </c>
      <c r="H34" s="8">
        <f t="shared" si="8"/>
        <v>586</v>
      </c>
      <c r="I34" s="8">
        <f t="shared" si="8"/>
        <v>660</v>
      </c>
      <c r="J34" s="8">
        <f t="shared" si="8"/>
        <v>712</v>
      </c>
      <c r="K34" s="8">
        <f t="shared" si="8"/>
        <v>732</v>
      </c>
      <c r="L34" s="8">
        <f t="shared" si="8"/>
        <v>629</v>
      </c>
      <c r="M34" s="8">
        <f t="shared" si="8"/>
        <v>1096</v>
      </c>
      <c r="N34" s="8">
        <f t="shared" si="8"/>
        <v>1452</v>
      </c>
      <c r="O34" s="8">
        <f t="shared" si="8"/>
        <v>1596</v>
      </c>
      <c r="P34" s="8">
        <f t="shared" si="8"/>
        <v>919</v>
      </c>
      <c r="Q34" s="8">
        <f t="shared" si="8"/>
        <v>377</v>
      </c>
      <c r="R34" s="8">
        <f t="shared" si="8"/>
        <v>173</v>
      </c>
      <c r="S34" s="8">
        <f t="shared" si="8"/>
        <v>150</v>
      </c>
      <c r="T34" s="8">
        <f t="shared" si="8"/>
        <v>130</v>
      </c>
      <c r="U34" s="8">
        <f t="shared" si="8"/>
        <v>116</v>
      </c>
      <c r="V34" s="8">
        <f t="shared" si="8"/>
        <v>51</v>
      </c>
      <c r="W34" s="8">
        <f t="shared" si="8"/>
        <v>27</v>
      </c>
      <c r="X34" s="8">
        <f t="shared" si="8"/>
        <v>6</v>
      </c>
      <c r="Y34" s="8">
        <f t="shared" si="8"/>
        <v>25</v>
      </c>
      <c r="Z34" s="8">
        <f t="shared" si="8"/>
        <v>3</v>
      </c>
      <c r="AA34" s="8">
        <f>SUM(AA27:AA33)</f>
        <v>10014</v>
      </c>
    </row>
    <row r="35" spans="1:27" s="18" customFormat="1" ht="15" customHeight="1">
      <c r="A35" s="298"/>
      <c r="B35" s="297" t="s">
        <v>341</v>
      </c>
      <c r="C35" s="195">
        <v>27</v>
      </c>
      <c r="D35" s="195" t="s">
        <v>346</v>
      </c>
      <c r="E35" s="106">
        <v>35</v>
      </c>
      <c r="F35" s="106">
        <v>53</v>
      </c>
      <c r="G35" s="106">
        <v>102</v>
      </c>
      <c r="H35" s="106">
        <v>185</v>
      </c>
      <c r="I35" s="106">
        <v>207</v>
      </c>
      <c r="J35" s="106">
        <v>216</v>
      </c>
      <c r="K35" s="106">
        <v>276</v>
      </c>
      <c r="L35" s="106">
        <v>218</v>
      </c>
      <c r="M35" s="106">
        <v>336</v>
      </c>
      <c r="N35" s="106">
        <v>370</v>
      </c>
      <c r="O35" s="106">
        <v>407</v>
      </c>
      <c r="P35" s="106">
        <v>273</v>
      </c>
      <c r="Q35" s="106">
        <v>147</v>
      </c>
      <c r="R35" s="106">
        <v>67</v>
      </c>
      <c r="S35" s="106">
        <v>59</v>
      </c>
      <c r="T35" s="106">
        <v>50</v>
      </c>
      <c r="U35" s="106">
        <v>35</v>
      </c>
      <c r="V35" s="106">
        <v>21</v>
      </c>
      <c r="W35" s="106">
        <v>5</v>
      </c>
      <c r="X35" s="106">
        <v>6</v>
      </c>
      <c r="Y35" s="106">
        <v>1</v>
      </c>
      <c r="Z35" s="106">
        <v>0</v>
      </c>
      <c r="AA35" s="7">
        <f>SUM(E35:Z35)</f>
        <v>3069</v>
      </c>
    </row>
    <row r="36" spans="1:27" s="18" customFormat="1" ht="15" customHeight="1">
      <c r="A36" s="298"/>
      <c r="B36" s="298"/>
      <c r="C36" s="195">
        <v>28</v>
      </c>
      <c r="D36" s="195" t="s">
        <v>111</v>
      </c>
      <c r="E36" s="106">
        <v>39</v>
      </c>
      <c r="F36" s="106">
        <v>73</v>
      </c>
      <c r="G36" s="106">
        <v>135</v>
      </c>
      <c r="H36" s="106">
        <v>221</v>
      </c>
      <c r="I36" s="106">
        <v>260</v>
      </c>
      <c r="J36" s="106">
        <v>293</v>
      </c>
      <c r="K36" s="106">
        <v>315</v>
      </c>
      <c r="L36" s="106">
        <v>251</v>
      </c>
      <c r="M36" s="106">
        <v>474</v>
      </c>
      <c r="N36" s="106">
        <v>529</v>
      </c>
      <c r="O36" s="106">
        <v>647</v>
      </c>
      <c r="P36" s="106">
        <v>397</v>
      </c>
      <c r="Q36" s="106">
        <v>176</v>
      </c>
      <c r="R36" s="106">
        <v>62</v>
      </c>
      <c r="S36" s="106">
        <v>73</v>
      </c>
      <c r="T36" s="106">
        <v>60</v>
      </c>
      <c r="U36" s="106">
        <v>52</v>
      </c>
      <c r="V36" s="106">
        <v>34</v>
      </c>
      <c r="W36" s="106">
        <v>14</v>
      </c>
      <c r="X36" s="106">
        <v>1</v>
      </c>
      <c r="Y36" s="106">
        <v>18</v>
      </c>
      <c r="Z36" s="106">
        <v>0</v>
      </c>
      <c r="AA36" s="7">
        <f>SUM(E36:Z36)</f>
        <v>4124</v>
      </c>
    </row>
    <row r="37" spans="1:27" s="18" customFormat="1" ht="15" customHeight="1">
      <c r="A37" s="298"/>
      <c r="B37" s="298"/>
      <c r="C37" s="195">
        <v>29</v>
      </c>
      <c r="D37" s="195" t="s">
        <v>553</v>
      </c>
      <c r="E37" s="106">
        <v>0</v>
      </c>
      <c r="F37" s="106">
        <v>0</v>
      </c>
      <c r="G37" s="106">
        <v>1</v>
      </c>
      <c r="H37" s="106">
        <v>6</v>
      </c>
      <c r="I37" s="106">
        <v>9</v>
      </c>
      <c r="J37" s="106">
        <v>8</v>
      </c>
      <c r="K37" s="106">
        <v>5</v>
      </c>
      <c r="L37" s="106">
        <v>5</v>
      </c>
      <c r="M37" s="106">
        <v>10</v>
      </c>
      <c r="N37" s="106">
        <v>13</v>
      </c>
      <c r="O37" s="106">
        <v>23</v>
      </c>
      <c r="P37" s="106">
        <v>10</v>
      </c>
      <c r="Q37" s="106">
        <v>9</v>
      </c>
      <c r="R37" s="106">
        <v>13</v>
      </c>
      <c r="S37" s="106">
        <v>17</v>
      </c>
      <c r="T37" s="106">
        <v>6</v>
      </c>
      <c r="U37" s="106">
        <v>5</v>
      </c>
      <c r="V37" s="106">
        <v>2</v>
      </c>
      <c r="W37" s="106">
        <v>2</v>
      </c>
      <c r="X37" s="106">
        <v>0</v>
      </c>
      <c r="Y37" s="106">
        <v>0</v>
      </c>
      <c r="Z37" s="106">
        <v>0</v>
      </c>
      <c r="AA37" s="7">
        <f>SUM(E37:Z37)</f>
        <v>144</v>
      </c>
    </row>
    <row r="38" spans="1:27" s="18" customFormat="1" ht="15" customHeight="1">
      <c r="A38" s="298"/>
      <c r="B38" s="298"/>
      <c r="C38" s="195">
        <v>30</v>
      </c>
      <c r="D38" s="195" t="s">
        <v>115</v>
      </c>
      <c r="E38" s="106">
        <v>6</v>
      </c>
      <c r="F38" s="106">
        <v>4</v>
      </c>
      <c r="G38" s="106">
        <v>4</v>
      </c>
      <c r="H38" s="106">
        <v>10</v>
      </c>
      <c r="I38" s="106">
        <v>10</v>
      </c>
      <c r="J38" s="106">
        <v>17</v>
      </c>
      <c r="K38" s="106">
        <v>20</v>
      </c>
      <c r="L38" s="106">
        <v>14</v>
      </c>
      <c r="M38" s="106">
        <v>21</v>
      </c>
      <c r="N38" s="106">
        <v>27</v>
      </c>
      <c r="O38" s="106">
        <v>25</v>
      </c>
      <c r="P38" s="106">
        <v>34</v>
      </c>
      <c r="Q38" s="106">
        <v>22</v>
      </c>
      <c r="R38" s="106">
        <v>27</v>
      </c>
      <c r="S38" s="106">
        <v>19</v>
      </c>
      <c r="T38" s="106">
        <v>13</v>
      </c>
      <c r="U38" s="106">
        <v>9</v>
      </c>
      <c r="V38" s="106">
        <v>7</v>
      </c>
      <c r="W38" s="106">
        <v>2</v>
      </c>
      <c r="X38" s="106">
        <v>0</v>
      </c>
      <c r="Y38" s="106">
        <v>1</v>
      </c>
      <c r="Z38" s="106">
        <v>0</v>
      </c>
      <c r="AA38" s="7">
        <f aca="true" t="shared" si="9" ref="AA38:AA43">SUM(E38:Z38)</f>
        <v>292</v>
      </c>
    </row>
    <row r="39" spans="1:27" s="18" customFormat="1" ht="15" customHeight="1">
      <c r="A39" s="298"/>
      <c r="B39" s="298"/>
      <c r="C39" s="195">
        <v>31</v>
      </c>
      <c r="D39" s="195" t="s">
        <v>21</v>
      </c>
      <c r="E39" s="106">
        <v>2</v>
      </c>
      <c r="F39" s="106">
        <v>12</v>
      </c>
      <c r="G39" s="106">
        <v>34</v>
      </c>
      <c r="H39" s="106">
        <v>44</v>
      </c>
      <c r="I39" s="106">
        <v>58</v>
      </c>
      <c r="J39" s="106">
        <v>31</v>
      </c>
      <c r="K39" s="106">
        <v>36</v>
      </c>
      <c r="L39" s="106">
        <v>43</v>
      </c>
      <c r="M39" s="106">
        <v>57</v>
      </c>
      <c r="N39" s="106">
        <v>80</v>
      </c>
      <c r="O39" s="106">
        <v>62</v>
      </c>
      <c r="P39" s="106">
        <v>38</v>
      </c>
      <c r="Q39" s="106">
        <v>26</v>
      </c>
      <c r="R39" s="106">
        <v>9</v>
      </c>
      <c r="S39" s="106">
        <v>14</v>
      </c>
      <c r="T39" s="106">
        <v>18</v>
      </c>
      <c r="U39" s="106">
        <v>5</v>
      </c>
      <c r="V39" s="106">
        <v>7</v>
      </c>
      <c r="W39" s="106">
        <v>2</v>
      </c>
      <c r="X39" s="106">
        <v>0</v>
      </c>
      <c r="Y39" s="106">
        <v>0</v>
      </c>
      <c r="Z39" s="106">
        <v>0</v>
      </c>
      <c r="AA39" s="7">
        <f t="shared" si="9"/>
        <v>578</v>
      </c>
    </row>
    <row r="40" spans="1:27" s="18" customFormat="1" ht="15" customHeight="1">
      <c r="A40" s="298"/>
      <c r="B40" s="298"/>
      <c r="C40" s="195">
        <v>32</v>
      </c>
      <c r="D40" s="195" t="s">
        <v>22</v>
      </c>
      <c r="E40" s="106">
        <v>15</v>
      </c>
      <c r="F40" s="106">
        <v>34</v>
      </c>
      <c r="G40" s="106">
        <v>60</v>
      </c>
      <c r="H40" s="106">
        <v>94</v>
      </c>
      <c r="I40" s="106">
        <v>135</v>
      </c>
      <c r="J40" s="106">
        <v>131</v>
      </c>
      <c r="K40" s="106">
        <v>134</v>
      </c>
      <c r="L40" s="106">
        <v>126</v>
      </c>
      <c r="M40" s="106">
        <v>181</v>
      </c>
      <c r="N40" s="106">
        <v>200</v>
      </c>
      <c r="O40" s="106">
        <v>247</v>
      </c>
      <c r="P40" s="106">
        <v>187</v>
      </c>
      <c r="Q40" s="106">
        <v>95</v>
      </c>
      <c r="R40" s="106">
        <v>68</v>
      </c>
      <c r="S40" s="106">
        <v>61</v>
      </c>
      <c r="T40" s="106">
        <v>55</v>
      </c>
      <c r="U40" s="106">
        <v>56</v>
      </c>
      <c r="V40" s="106">
        <v>34</v>
      </c>
      <c r="W40" s="106">
        <v>25</v>
      </c>
      <c r="X40" s="106">
        <v>5</v>
      </c>
      <c r="Y40" s="106">
        <v>11</v>
      </c>
      <c r="Z40" s="106">
        <v>0</v>
      </c>
      <c r="AA40" s="7">
        <f t="shared" si="9"/>
        <v>1954</v>
      </c>
    </row>
    <row r="41" spans="1:27" s="18" customFormat="1" ht="15" customHeight="1">
      <c r="A41" s="298"/>
      <c r="B41" s="298"/>
      <c r="C41" s="195">
        <v>33</v>
      </c>
      <c r="D41" s="195" t="s">
        <v>116</v>
      </c>
      <c r="E41" s="106">
        <v>20</v>
      </c>
      <c r="F41" s="106">
        <v>14</v>
      </c>
      <c r="G41" s="106">
        <v>37</v>
      </c>
      <c r="H41" s="106">
        <v>50</v>
      </c>
      <c r="I41" s="106">
        <v>77</v>
      </c>
      <c r="J41" s="106">
        <v>82</v>
      </c>
      <c r="K41" s="106">
        <v>124</v>
      </c>
      <c r="L41" s="106">
        <v>108</v>
      </c>
      <c r="M41" s="106">
        <v>121</v>
      </c>
      <c r="N41" s="106">
        <v>140</v>
      </c>
      <c r="O41" s="106">
        <v>189</v>
      </c>
      <c r="P41" s="106">
        <v>140</v>
      </c>
      <c r="Q41" s="106">
        <v>101</v>
      </c>
      <c r="R41" s="106">
        <v>51</v>
      </c>
      <c r="S41" s="106">
        <v>66</v>
      </c>
      <c r="T41" s="106">
        <v>70</v>
      </c>
      <c r="U41" s="106">
        <v>49</v>
      </c>
      <c r="V41" s="106">
        <v>25</v>
      </c>
      <c r="W41" s="106">
        <v>17</v>
      </c>
      <c r="X41" s="106">
        <v>10</v>
      </c>
      <c r="Y41" s="106">
        <v>5</v>
      </c>
      <c r="Z41" s="106">
        <v>0</v>
      </c>
      <c r="AA41" s="7">
        <f t="shared" si="9"/>
        <v>1496</v>
      </c>
    </row>
    <row r="42" spans="1:27" s="18" customFormat="1" ht="15" customHeight="1">
      <c r="A42" s="298"/>
      <c r="B42" s="298"/>
      <c r="C42" s="195">
        <v>34</v>
      </c>
      <c r="D42" s="195" t="s">
        <v>529</v>
      </c>
      <c r="E42" s="106">
        <v>5</v>
      </c>
      <c r="F42" s="106">
        <v>3</v>
      </c>
      <c r="G42" s="106">
        <v>10</v>
      </c>
      <c r="H42" s="106">
        <v>18</v>
      </c>
      <c r="I42" s="106">
        <v>15</v>
      </c>
      <c r="J42" s="106">
        <v>9</v>
      </c>
      <c r="K42" s="106">
        <v>7</v>
      </c>
      <c r="L42" s="106">
        <v>12</v>
      </c>
      <c r="M42" s="106">
        <v>21</v>
      </c>
      <c r="N42" s="106">
        <v>16</v>
      </c>
      <c r="O42" s="106">
        <v>22</v>
      </c>
      <c r="P42" s="106">
        <v>15</v>
      </c>
      <c r="Q42" s="106">
        <v>11</v>
      </c>
      <c r="R42" s="106">
        <v>4</v>
      </c>
      <c r="S42" s="106">
        <v>10</v>
      </c>
      <c r="T42" s="106">
        <v>11</v>
      </c>
      <c r="U42" s="106">
        <v>5</v>
      </c>
      <c r="V42" s="106">
        <v>1</v>
      </c>
      <c r="W42" s="106">
        <v>2</v>
      </c>
      <c r="X42" s="106">
        <v>0</v>
      </c>
      <c r="Y42" s="106">
        <v>0</v>
      </c>
      <c r="Z42" s="106">
        <v>0</v>
      </c>
      <c r="AA42" s="7">
        <f t="shared" si="9"/>
        <v>197</v>
      </c>
    </row>
    <row r="43" spans="1:27" s="18" customFormat="1" ht="15" customHeight="1">
      <c r="A43" s="298"/>
      <c r="B43" s="298"/>
      <c r="C43" s="195">
        <v>35</v>
      </c>
      <c r="D43" s="195" t="s">
        <v>241</v>
      </c>
      <c r="E43" s="106">
        <v>6</v>
      </c>
      <c r="F43" s="106">
        <v>19</v>
      </c>
      <c r="G43" s="106">
        <v>25</v>
      </c>
      <c r="H43" s="106">
        <v>45</v>
      </c>
      <c r="I43" s="106">
        <v>48</v>
      </c>
      <c r="J43" s="106">
        <v>38</v>
      </c>
      <c r="K43" s="106">
        <v>37</v>
      </c>
      <c r="L43" s="106">
        <v>45</v>
      </c>
      <c r="M43" s="106">
        <v>83</v>
      </c>
      <c r="N43" s="106">
        <v>87</v>
      </c>
      <c r="O43" s="106">
        <v>67</v>
      </c>
      <c r="P43" s="106">
        <v>39</v>
      </c>
      <c r="Q43" s="106">
        <v>21</v>
      </c>
      <c r="R43" s="106">
        <v>18</v>
      </c>
      <c r="S43" s="106">
        <v>12</v>
      </c>
      <c r="T43" s="106">
        <v>6</v>
      </c>
      <c r="U43" s="106">
        <v>1</v>
      </c>
      <c r="V43" s="106">
        <v>5</v>
      </c>
      <c r="W43" s="106">
        <v>1</v>
      </c>
      <c r="X43" s="106">
        <v>0</v>
      </c>
      <c r="Y43" s="106">
        <v>3</v>
      </c>
      <c r="Z43" s="106">
        <v>0</v>
      </c>
      <c r="AA43" s="7">
        <f t="shared" si="9"/>
        <v>606</v>
      </c>
    </row>
    <row r="44" spans="1:27" s="18" customFormat="1" ht="15" customHeight="1">
      <c r="A44" s="298"/>
      <c r="B44" s="362"/>
      <c r="C44" s="363" t="s">
        <v>355</v>
      </c>
      <c r="D44" s="364"/>
      <c r="E44" s="8">
        <f>SUM(E35:E43)</f>
        <v>128</v>
      </c>
      <c r="F44" s="8">
        <f aca="true" t="shared" si="10" ref="F44:Z44">SUM(F35:F43)</f>
        <v>212</v>
      </c>
      <c r="G44" s="8">
        <f t="shared" si="10"/>
        <v>408</v>
      </c>
      <c r="H44" s="8">
        <f t="shared" si="10"/>
        <v>673</v>
      </c>
      <c r="I44" s="8">
        <f t="shared" si="10"/>
        <v>819</v>
      </c>
      <c r="J44" s="8">
        <f t="shared" si="10"/>
        <v>825</v>
      </c>
      <c r="K44" s="8">
        <f t="shared" si="10"/>
        <v>954</v>
      </c>
      <c r="L44" s="8">
        <f t="shared" si="10"/>
        <v>822</v>
      </c>
      <c r="M44" s="8">
        <f t="shared" si="10"/>
        <v>1304</v>
      </c>
      <c r="N44" s="8">
        <f t="shared" si="10"/>
        <v>1462</v>
      </c>
      <c r="O44" s="8">
        <f t="shared" si="10"/>
        <v>1689</v>
      </c>
      <c r="P44" s="8">
        <f t="shared" si="10"/>
        <v>1133</v>
      </c>
      <c r="Q44" s="8">
        <f t="shared" si="10"/>
        <v>608</v>
      </c>
      <c r="R44" s="8">
        <f t="shared" si="10"/>
        <v>319</v>
      </c>
      <c r="S44" s="8">
        <f t="shared" si="10"/>
        <v>331</v>
      </c>
      <c r="T44" s="8">
        <f t="shared" si="10"/>
        <v>289</v>
      </c>
      <c r="U44" s="8">
        <f t="shared" si="10"/>
        <v>217</v>
      </c>
      <c r="V44" s="8">
        <f t="shared" si="10"/>
        <v>136</v>
      </c>
      <c r="W44" s="8">
        <f t="shared" si="10"/>
        <v>70</v>
      </c>
      <c r="X44" s="8">
        <f t="shared" si="10"/>
        <v>22</v>
      </c>
      <c r="Y44" s="8">
        <f t="shared" si="10"/>
        <v>39</v>
      </c>
      <c r="Z44" s="8">
        <f t="shared" si="10"/>
        <v>0</v>
      </c>
      <c r="AA44" s="8">
        <f>SUM(AA35:AA43)</f>
        <v>12460</v>
      </c>
    </row>
    <row r="45" spans="1:27" s="18" customFormat="1" ht="15.75" customHeight="1">
      <c r="A45" s="298"/>
      <c r="B45" s="297" t="s">
        <v>342</v>
      </c>
      <c r="C45" s="195">
        <v>36</v>
      </c>
      <c r="D45" s="195" t="s">
        <v>23</v>
      </c>
      <c r="E45" s="106">
        <v>18</v>
      </c>
      <c r="F45" s="106">
        <v>38</v>
      </c>
      <c r="G45" s="106">
        <v>45</v>
      </c>
      <c r="H45" s="106">
        <v>63</v>
      </c>
      <c r="I45" s="106">
        <v>67</v>
      </c>
      <c r="J45" s="106">
        <v>108</v>
      </c>
      <c r="K45" s="106">
        <v>135</v>
      </c>
      <c r="L45" s="106">
        <v>115</v>
      </c>
      <c r="M45" s="106">
        <v>113</v>
      </c>
      <c r="N45" s="106">
        <v>145</v>
      </c>
      <c r="O45" s="106">
        <v>197</v>
      </c>
      <c r="P45" s="106">
        <v>180</v>
      </c>
      <c r="Q45" s="106">
        <v>114</v>
      </c>
      <c r="R45" s="106">
        <v>66</v>
      </c>
      <c r="S45" s="106">
        <v>47</v>
      </c>
      <c r="T45" s="106">
        <v>33</v>
      </c>
      <c r="U45" s="106">
        <v>25</v>
      </c>
      <c r="V45" s="106">
        <v>21</v>
      </c>
      <c r="W45" s="106">
        <v>7</v>
      </c>
      <c r="X45" s="106">
        <v>1</v>
      </c>
      <c r="Y45" s="106">
        <v>1</v>
      </c>
      <c r="Z45" s="106">
        <v>1</v>
      </c>
      <c r="AA45" s="7">
        <f>SUM(E45:Z45)</f>
        <v>1540</v>
      </c>
    </row>
    <row r="46" spans="1:27" s="18" customFormat="1" ht="15.75" customHeight="1">
      <c r="A46" s="298"/>
      <c r="B46" s="298"/>
      <c r="C46" s="195">
        <v>37</v>
      </c>
      <c r="D46" s="195" t="s">
        <v>24</v>
      </c>
      <c r="E46" s="106">
        <v>27</v>
      </c>
      <c r="F46" s="106">
        <v>50</v>
      </c>
      <c r="G46" s="106">
        <v>68</v>
      </c>
      <c r="H46" s="106">
        <v>95</v>
      </c>
      <c r="I46" s="106">
        <v>139</v>
      </c>
      <c r="J46" s="106">
        <v>120</v>
      </c>
      <c r="K46" s="106">
        <v>163</v>
      </c>
      <c r="L46" s="106">
        <v>145</v>
      </c>
      <c r="M46" s="106">
        <v>183</v>
      </c>
      <c r="N46" s="106">
        <v>256</v>
      </c>
      <c r="O46" s="106">
        <v>268</v>
      </c>
      <c r="P46" s="106">
        <v>222</v>
      </c>
      <c r="Q46" s="106">
        <v>112</v>
      </c>
      <c r="R46" s="106">
        <v>70</v>
      </c>
      <c r="S46" s="106">
        <v>77</v>
      </c>
      <c r="T46" s="106">
        <v>68</v>
      </c>
      <c r="U46" s="106">
        <v>33</v>
      </c>
      <c r="V46" s="106">
        <v>20</v>
      </c>
      <c r="W46" s="106">
        <v>3</v>
      </c>
      <c r="X46" s="106">
        <v>3</v>
      </c>
      <c r="Y46" s="106">
        <v>7</v>
      </c>
      <c r="Z46" s="106">
        <v>0</v>
      </c>
      <c r="AA46" s="7">
        <f>SUM(E46:Z46)</f>
        <v>2129</v>
      </c>
    </row>
    <row r="47" spans="1:27" s="18" customFormat="1" ht="15.75" customHeight="1">
      <c r="A47" s="298"/>
      <c r="B47" s="298"/>
      <c r="C47" s="195">
        <v>38</v>
      </c>
      <c r="D47" s="195" t="s">
        <v>25</v>
      </c>
      <c r="E47" s="106">
        <v>17</v>
      </c>
      <c r="F47" s="106">
        <v>20</v>
      </c>
      <c r="G47" s="106">
        <v>22</v>
      </c>
      <c r="H47" s="106">
        <v>36</v>
      </c>
      <c r="I47" s="106">
        <v>40</v>
      </c>
      <c r="J47" s="106">
        <v>76</v>
      </c>
      <c r="K47" s="106">
        <v>108</v>
      </c>
      <c r="L47" s="106">
        <v>119</v>
      </c>
      <c r="M47" s="106">
        <v>124</v>
      </c>
      <c r="N47" s="106">
        <v>135</v>
      </c>
      <c r="O47" s="106">
        <v>174</v>
      </c>
      <c r="P47" s="106">
        <v>193</v>
      </c>
      <c r="Q47" s="106">
        <v>155</v>
      </c>
      <c r="R47" s="106">
        <v>135</v>
      </c>
      <c r="S47" s="106">
        <v>116</v>
      </c>
      <c r="T47" s="106">
        <v>103</v>
      </c>
      <c r="U47" s="106">
        <v>51</v>
      </c>
      <c r="V47" s="106">
        <v>21</v>
      </c>
      <c r="W47" s="106">
        <v>8</v>
      </c>
      <c r="X47" s="106">
        <v>1</v>
      </c>
      <c r="Y47" s="106">
        <v>1</v>
      </c>
      <c r="Z47" s="106">
        <v>0</v>
      </c>
      <c r="AA47" s="7">
        <f>SUM(E47:Z47)</f>
        <v>1655</v>
      </c>
    </row>
    <row r="48" spans="1:27" s="18" customFormat="1" ht="15.75" customHeight="1">
      <c r="A48" s="298"/>
      <c r="B48" s="298"/>
      <c r="C48" s="195">
        <v>39</v>
      </c>
      <c r="D48" s="195" t="s">
        <v>712</v>
      </c>
      <c r="E48" s="106">
        <v>16</v>
      </c>
      <c r="F48" s="106">
        <v>30</v>
      </c>
      <c r="G48" s="106">
        <v>45</v>
      </c>
      <c r="H48" s="106">
        <v>22</v>
      </c>
      <c r="I48" s="106">
        <v>18</v>
      </c>
      <c r="J48" s="106">
        <v>27</v>
      </c>
      <c r="K48" s="106">
        <v>52</v>
      </c>
      <c r="L48" s="106">
        <v>68</v>
      </c>
      <c r="M48" s="106">
        <v>74</v>
      </c>
      <c r="N48" s="106">
        <v>50</v>
      </c>
      <c r="O48" s="106">
        <v>40</v>
      </c>
      <c r="P48" s="106">
        <v>52</v>
      </c>
      <c r="Q48" s="106">
        <v>34</v>
      </c>
      <c r="R48" s="106">
        <v>28</v>
      </c>
      <c r="S48" s="106">
        <v>16</v>
      </c>
      <c r="T48" s="106">
        <v>17</v>
      </c>
      <c r="U48" s="106">
        <v>10</v>
      </c>
      <c r="V48" s="106">
        <v>3</v>
      </c>
      <c r="W48" s="106">
        <v>3</v>
      </c>
      <c r="X48" s="106">
        <v>2</v>
      </c>
      <c r="Y48" s="106">
        <v>2</v>
      </c>
      <c r="Z48" s="106">
        <v>0</v>
      </c>
      <c r="AA48" s="7">
        <f>SUM(E48:Z48)</f>
        <v>609</v>
      </c>
    </row>
    <row r="49" spans="1:27" s="18" customFormat="1" ht="15.75" customHeight="1">
      <c r="A49" s="298"/>
      <c r="B49" s="298"/>
      <c r="C49" s="195">
        <v>40</v>
      </c>
      <c r="D49" s="195" t="s">
        <v>26</v>
      </c>
      <c r="E49" s="106">
        <v>23</v>
      </c>
      <c r="F49" s="106">
        <v>16</v>
      </c>
      <c r="G49" s="106">
        <v>47</v>
      </c>
      <c r="H49" s="106">
        <v>69</v>
      </c>
      <c r="I49" s="106">
        <v>92</v>
      </c>
      <c r="J49" s="106">
        <v>131</v>
      </c>
      <c r="K49" s="106">
        <v>140</v>
      </c>
      <c r="L49" s="106">
        <v>144</v>
      </c>
      <c r="M49" s="106">
        <v>216</v>
      </c>
      <c r="N49" s="106">
        <v>234</v>
      </c>
      <c r="O49" s="106">
        <v>306</v>
      </c>
      <c r="P49" s="106">
        <v>261</v>
      </c>
      <c r="Q49" s="106">
        <v>225</v>
      </c>
      <c r="R49" s="106">
        <v>178</v>
      </c>
      <c r="S49" s="106">
        <v>146</v>
      </c>
      <c r="T49" s="106">
        <v>113</v>
      </c>
      <c r="U49" s="106">
        <v>81</v>
      </c>
      <c r="V49" s="106">
        <v>50</v>
      </c>
      <c r="W49" s="106">
        <v>27</v>
      </c>
      <c r="X49" s="106">
        <v>4</v>
      </c>
      <c r="Y49" s="106">
        <v>4</v>
      </c>
      <c r="Z49" s="106">
        <v>0</v>
      </c>
      <c r="AA49" s="7">
        <f>SUM(E49:Z49)</f>
        <v>2507</v>
      </c>
    </row>
    <row r="50" spans="1:27" s="18" customFormat="1" ht="15.75" customHeight="1">
      <c r="A50" s="298"/>
      <c r="B50" s="362"/>
      <c r="C50" s="363" t="s">
        <v>355</v>
      </c>
      <c r="D50" s="364"/>
      <c r="E50" s="8">
        <f>SUM(E45:E49)</f>
        <v>101</v>
      </c>
      <c r="F50" s="8">
        <f aca="true" t="shared" si="11" ref="F50:Z50">SUM(F45:F49)</f>
        <v>154</v>
      </c>
      <c r="G50" s="8">
        <f t="shared" si="11"/>
        <v>227</v>
      </c>
      <c r="H50" s="8">
        <f t="shared" si="11"/>
        <v>285</v>
      </c>
      <c r="I50" s="8">
        <f t="shared" si="11"/>
        <v>356</v>
      </c>
      <c r="J50" s="8">
        <f t="shared" si="11"/>
        <v>462</v>
      </c>
      <c r="K50" s="8">
        <f t="shared" si="11"/>
        <v>598</v>
      </c>
      <c r="L50" s="8">
        <f aca="true" t="shared" si="12" ref="L50:Q50">SUM(L45:L49)</f>
        <v>591</v>
      </c>
      <c r="M50" s="8">
        <f t="shared" si="12"/>
        <v>710</v>
      </c>
      <c r="N50" s="8">
        <f t="shared" si="12"/>
        <v>820</v>
      </c>
      <c r="O50" s="8">
        <f t="shared" si="12"/>
        <v>985</v>
      </c>
      <c r="P50" s="8">
        <f t="shared" si="12"/>
        <v>908</v>
      </c>
      <c r="Q50" s="8">
        <f t="shared" si="12"/>
        <v>640</v>
      </c>
      <c r="R50" s="8">
        <f t="shared" si="11"/>
        <v>477</v>
      </c>
      <c r="S50" s="8">
        <f t="shared" si="11"/>
        <v>402</v>
      </c>
      <c r="T50" s="8">
        <f t="shared" si="11"/>
        <v>334</v>
      </c>
      <c r="U50" s="8">
        <f t="shared" si="11"/>
        <v>200</v>
      </c>
      <c r="V50" s="8">
        <f t="shared" si="11"/>
        <v>115</v>
      </c>
      <c r="W50" s="8">
        <f t="shared" si="11"/>
        <v>48</v>
      </c>
      <c r="X50" s="8">
        <f t="shared" si="11"/>
        <v>11</v>
      </c>
      <c r="Y50" s="8">
        <f t="shared" si="11"/>
        <v>15</v>
      </c>
      <c r="Z50" s="8">
        <f t="shared" si="11"/>
        <v>1</v>
      </c>
      <c r="AA50" s="8">
        <f>SUM(AA45:AA49)</f>
        <v>8440</v>
      </c>
    </row>
    <row r="51" spans="1:27" s="18" customFormat="1" ht="15.75" customHeight="1">
      <c r="A51" s="362"/>
      <c r="B51" s="356" t="s">
        <v>220</v>
      </c>
      <c r="C51" s="356"/>
      <c r="D51" s="293"/>
      <c r="E51" s="8">
        <f>E50+E44+E34</f>
        <v>338</v>
      </c>
      <c r="F51" s="8">
        <f aca="true" t="shared" si="13" ref="F51:Z51">F50+F44+F34</f>
        <v>496</v>
      </c>
      <c r="G51" s="8">
        <f t="shared" si="13"/>
        <v>970</v>
      </c>
      <c r="H51" s="8">
        <f t="shared" si="13"/>
        <v>1544</v>
      </c>
      <c r="I51" s="8">
        <f t="shared" si="13"/>
        <v>1835</v>
      </c>
      <c r="J51" s="8">
        <f t="shared" si="13"/>
        <v>1999</v>
      </c>
      <c r="K51" s="8">
        <f t="shared" si="13"/>
        <v>2284</v>
      </c>
      <c r="L51" s="8">
        <f aca="true" t="shared" si="14" ref="L51:Q51">L50+L44+L34</f>
        <v>2042</v>
      </c>
      <c r="M51" s="8">
        <f t="shared" si="14"/>
        <v>3110</v>
      </c>
      <c r="N51" s="8">
        <f t="shared" si="14"/>
        <v>3734</v>
      </c>
      <c r="O51" s="8">
        <f t="shared" si="14"/>
        <v>4270</v>
      </c>
      <c r="P51" s="8">
        <f t="shared" si="14"/>
        <v>2960</v>
      </c>
      <c r="Q51" s="8">
        <f t="shared" si="14"/>
        <v>1625</v>
      </c>
      <c r="R51" s="8">
        <f t="shared" si="13"/>
        <v>969</v>
      </c>
      <c r="S51" s="8">
        <f t="shared" si="13"/>
        <v>883</v>
      </c>
      <c r="T51" s="8">
        <f t="shared" si="13"/>
        <v>753</v>
      </c>
      <c r="U51" s="8">
        <f t="shared" si="13"/>
        <v>533</v>
      </c>
      <c r="V51" s="8">
        <f t="shared" si="13"/>
        <v>302</v>
      </c>
      <c r="W51" s="8">
        <f t="shared" si="13"/>
        <v>145</v>
      </c>
      <c r="X51" s="8">
        <f t="shared" si="13"/>
        <v>39</v>
      </c>
      <c r="Y51" s="8">
        <f t="shared" si="13"/>
        <v>79</v>
      </c>
      <c r="Z51" s="8">
        <f t="shared" si="13"/>
        <v>4</v>
      </c>
      <c r="AA51" s="8">
        <f>AA50+AA44+AA34</f>
        <v>30914</v>
      </c>
    </row>
    <row r="52" spans="1:27" s="18" customFormat="1" ht="15" customHeight="1">
      <c r="A52" s="371" t="s">
        <v>351</v>
      </c>
      <c r="B52" s="297" t="s">
        <v>345</v>
      </c>
      <c r="C52" s="195">
        <v>41</v>
      </c>
      <c r="D52" s="195" t="s">
        <v>27</v>
      </c>
      <c r="E52" s="8">
        <v>13</v>
      </c>
      <c r="F52" s="8">
        <v>8</v>
      </c>
      <c r="G52" s="8">
        <v>49</v>
      </c>
      <c r="H52" s="8">
        <v>46</v>
      </c>
      <c r="I52" s="8">
        <v>48</v>
      </c>
      <c r="J52" s="8">
        <v>54</v>
      </c>
      <c r="K52" s="8">
        <v>86</v>
      </c>
      <c r="L52" s="8">
        <v>86</v>
      </c>
      <c r="M52" s="8">
        <v>135</v>
      </c>
      <c r="N52" s="8">
        <v>107</v>
      </c>
      <c r="O52" s="8">
        <v>136</v>
      </c>
      <c r="P52" s="8">
        <v>97</v>
      </c>
      <c r="Q52" s="8">
        <v>93</v>
      </c>
      <c r="R52" s="8">
        <v>65</v>
      </c>
      <c r="S52" s="8">
        <v>45</v>
      </c>
      <c r="T52" s="8">
        <v>50</v>
      </c>
      <c r="U52" s="8">
        <v>18</v>
      </c>
      <c r="V52" s="8">
        <v>14</v>
      </c>
      <c r="W52" s="8">
        <v>10</v>
      </c>
      <c r="X52" s="8">
        <v>3</v>
      </c>
      <c r="Y52" s="8">
        <v>24</v>
      </c>
      <c r="Z52" s="8">
        <v>0</v>
      </c>
      <c r="AA52" s="7">
        <f>SUM(E52:Z52)</f>
        <v>1187</v>
      </c>
    </row>
    <row r="53" spans="1:27" s="18" customFormat="1" ht="15.75" customHeight="1">
      <c r="A53" s="365"/>
      <c r="B53" s="298"/>
      <c r="C53" s="195">
        <v>42</v>
      </c>
      <c r="D53" s="195" t="s">
        <v>123</v>
      </c>
      <c r="E53" s="106">
        <v>20</v>
      </c>
      <c r="F53" s="106">
        <v>42</v>
      </c>
      <c r="G53" s="106">
        <v>56</v>
      </c>
      <c r="H53" s="106">
        <v>95</v>
      </c>
      <c r="I53" s="106">
        <v>76</v>
      </c>
      <c r="J53" s="106">
        <v>74</v>
      </c>
      <c r="K53" s="106">
        <v>184</v>
      </c>
      <c r="L53" s="106">
        <v>170</v>
      </c>
      <c r="M53" s="106">
        <v>125</v>
      </c>
      <c r="N53" s="106">
        <v>197</v>
      </c>
      <c r="O53" s="106">
        <v>172</v>
      </c>
      <c r="P53" s="106">
        <v>101</v>
      </c>
      <c r="Q53" s="106">
        <v>132</v>
      </c>
      <c r="R53" s="106">
        <v>89</v>
      </c>
      <c r="S53" s="106">
        <v>55</v>
      </c>
      <c r="T53" s="106">
        <v>59</v>
      </c>
      <c r="U53" s="106">
        <v>60</v>
      </c>
      <c r="V53" s="106">
        <v>15</v>
      </c>
      <c r="W53" s="106">
        <v>8</v>
      </c>
      <c r="X53" s="106">
        <v>7</v>
      </c>
      <c r="Y53" s="106">
        <v>2</v>
      </c>
      <c r="Z53" s="106">
        <v>0</v>
      </c>
      <c r="AA53" s="7">
        <f>SUM(E53:Z53)</f>
        <v>1739</v>
      </c>
    </row>
    <row r="54" spans="1:27" s="18" customFormat="1" ht="15.75" customHeight="1">
      <c r="A54" s="365"/>
      <c r="B54" s="298"/>
      <c r="C54" s="195">
        <v>43</v>
      </c>
      <c r="D54" s="195" t="s">
        <v>28</v>
      </c>
      <c r="E54" s="106">
        <v>18</v>
      </c>
      <c r="F54" s="106">
        <v>34</v>
      </c>
      <c r="G54" s="106">
        <v>109</v>
      </c>
      <c r="H54" s="106">
        <v>196</v>
      </c>
      <c r="I54" s="106">
        <v>207</v>
      </c>
      <c r="J54" s="106">
        <v>205</v>
      </c>
      <c r="K54" s="106">
        <v>196</v>
      </c>
      <c r="L54" s="106">
        <v>190</v>
      </c>
      <c r="M54" s="106">
        <v>354</v>
      </c>
      <c r="N54" s="106">
        <v>327</v>
      </c>
      <c r="O54" s="106">
        <v>348</v>
      </c>
      <c r="P54" s="106">
        <v>269</v>
      </c>
      <c r="Q54" s="106">
        <v>146</v>
      </c>
      <c r="R54" s="106">
        <v>97</v>
      </c>
      <c r="S54" s="106">
        <v>100</v>
      </c>
      <c r="T54" s="106">
        <v>54</v>
      </c>
      <c r="U54" s="106">
        <v>61</v>
      </c>
      <c r="V54" s="106">
        <v>29</v>
      </c>
      <c r="W54" s="106">
        <v>11</v>
      </c>
      <c r="X54" s="106">
        <v>2</v>
      </c>
      <c r="Y54" s="106">
        <v>19</v>
      </c>
      <c r="Z54" s="106">
        <v>0</v>
      </c>
      <c r="AA54" s="7">
        <f>SUM(E54:Z54)</f>
        <v>2972</v>
      </c>
    </row>
    <row r="55" spans="1:27" s="18" customFormat="1" ht="15.75" customHeight="1">
      <c r="A55" s="365"/>
      <c r="B55" s="298"/>
      <c r="C55" s="195">
        <v>44</v>
      </c>
      <c r="D55" s="195" t="s">
        <v>29</v>
      </c>
      <c r="E55" s="106">
        <v>17</v>
      </c>
      <c r="F55" s="106">
        <v>25</v>
      </c>
      <c r="G55" s="106">
        <v>32</v>
      </c>
      <c r="H55" s="106">
        <v>58</v>
      </c>
      <c r="I55" s="106">
        <v>63</v>
      </c>
      <c r="J55" s="106">
        <v>100</v>
      </c>
      <c r="K55" s="106">
        <v>159</v>
      </c>
      <c r="L55" s="106">
        <v>113</v>
      </c>
      <c r="M55" s="106">
        <v>147</v>
      </c>
      <c r="N55" s="106">
        <v>120</v>
      </c>
      <c r="O55" s="106">
        <v>141</v>
      </c>
      <c r="P55" s="106">
        <v>151</v>
      </c>
      <c r="Q55" s="106">
        <v>115</v>
      </c>
      <c r="R55" s="106">
        <v>101</v>
      </c>
      <c r="S55" s="106">
        <v>94</v>
      </c>
      <c r="T55" s="106">
        <v>71</v>
      </c>
      <c r="U55" s="106">
        <v>61</v>
      </c>
      <c r="V55" s="106">
        <v>34</v>
      </c>
      <c r="W55" s="106">
        <v>11</v>
      </c>
      <c r="X55" s="106">
        <v>4</v>
      </c>
      <c r="Y55" s="106">
        <v>20</v>
      </c>
      <c r="Z55" s="106">
        <v>0</v>
      </c>
      <c r="AA55" s="7">
        <f>SUM(E55:Z55)</f>
        <v>1637</v>
      </c>
    </row>
    <row r="56" spans="1:27" s="18" customFormat="1" ht="15.75" customHeight="1">
      <c r="A56" s="365"/>
      <c r="B56" s="298"/>
      <c r="C56" s="195">
        <v>45</v>
      </c>
      <c r="D56" s="195" t="s">
        <v>127</v>
      </c>
      <c r="E56" s="106">
        <v>16</v>
      </c>
      <c r="F56" s="106">
        <v>11</v>
      </c>
      <c r="G56" s="106">
        <v>26</v>
      </c>
      <c r="H56" s="106">
        <v>38</v>
      </c>
      <c r="I56" s="106">
        <v>57</v>
      </c>
      <c r="J56" s="106">
        <v>81</v>
      </c>
      <c r="K56" s="106">
        <v>109</v>
      </c>
      <c r="L56" s="106">
        <v>125</v>
      </c>
      <c r="M56" s="106">
        <v>168</v>
      </c>
      <c r="N56" s="106">
        <v>211</v>
      </c>
      <c r="O56" s="106">
        <v>186</v>
      </c>
      <c r="P56" s="106">
        <v>161</v>
      </c>
      <c r="Q56" s="106">
        <v>116</v>
      </c>
      <c r="R56" s="106">
        <v>102</v>
      </c>
      <c r="S56" s="106">
        <v>62</v>
      </c>
      <c r="T56" s="106">
        <v>56</v>
      </c>
      <c r="U56" s="106">
        <v>52</v>
      </c>
      <c r="V56" s="106">
        <v>31</v>
      </c>
      <c r="W56" s="106">
        <v>18</v>
      </c>
      <c r="X56" s="106">
        <v>7</v>
      </c>
      <c r="Y56" s="106">
        <v>11</v>
      </c>
      <c r="Z56" s="106">
        <v>0</v>
      </c>
      <c r="AA56" s="7">
        <f>SUM(E56:Z56)</f>
        <v>1644</v>
      </c>
    </row>
    <row r="57" spans="1:27" s="18" customFormat="1" ht="15.75" customHeight="1">
      <c r="A57" s="365"/>
      <c r="B57" s="365"/>
      <c r="C57" s="363" t="s">
        <v>355</v>
      </c>
      <c r="D57" s="366"/>
      <c r="E57" s="106">
        <f>SUM(E52:E56)</f>
        <v>84</v>
      </c>
      <c r="F57" s="106">
        <f aca="true" t="shared" si="15" ref="F57:Z57">SUM(F52:F56)</f>
        <v>120</v>
      </c>
      <c r="G57" s="106">
        <f t="shared" si="15"/>
        <v>272</v>
      </c>
      <c r="H57" s="106">
        <f t="shared" si="15"/>
        <v>433</v>
      </c>
      <c r="I57" s="106">
        <f t="shared" si="15"/>
        <v>451</v>
      </c>
      <c r="J57" s="106">
        <f t="shared" si="15"/>
        <v>514</v>
      </c>
      <c r="K57" s="106">
        <f t="shared" si="15"/>
        <v>734</v>
      </c>
      <c r="L57" s="106">
        <f t="shared" si="15"/>
        <v>684</v>
      </c>
      <c r="M57" s="106">
        <f t="shared" si="15"/>
        <v>929</v>
      </c>
      <c r="N57" s="106">
        <f t="shared" si="15"/>
        <v>962</v>
      </c>
      <c r="O57" s="106">
        <f t="shared" si="15"/>
        <v>983</v>
      </c>
      <c r="P57" s="106">
        <f t="shared" si="15"/>
        <v>779</v>
      </c>
      <c r="Q57" s="106">
        <f t="shared" si="15"/>
        <v>602</v>
      </c>
      <c r="R57" s="106">
        <f t="shared" si="15"/>
        <v>454</v>
      </c>
      <c r="S57" s="106">
        <f t="shared" si="15"/>
        <v>356</v>
      </c>
      <c r="T57" s="106">
        <f t="shared" si="15"/>
        <v>290</v>
      </c>
      <c r="U57" s="106">
        <f t="shared" si="15"/>
        <v>252</v>
      </c>
      <c r="V57" s="106">
        <f t="shared" si="15"/>
        <v>123</v>
      </c>
      <c r="W57" s="106">
        <f t="shared" si="15"/>
        <v>58</v>
      </c>
      <c r="X57" s="106">
        <f t="shared" si="15"/>
        <v>23</v>
      </c>
      <c r="Y57" s="106">
        <f t="shared" si="15"/>
        <v>76</v>
      </c>
      <c r="Z57" s="106">
        <f t="shared" si="15"/>
        <v>0</v>
      </c>
      <c r="AA57" s="106">
        <f>SUM(AA52:AA56)</f>
        <v>9179</v>
      </c>
    </row>
    <row r="58" spans="1:27" s="18" customFormat="1" ht="15.75" customHeight="1">
      <c r="A58" s="365"/>
      <c r="B58" s="297" t="s">
        <v>341</v>
      </c>
      <c r="C58" s="195">
        <v>46</v>
      </c>
      <c r="D58" s="12" t="s">
        <v>555</v>
      </c>
      <c r="E58" s="106">
        <v>6</v>
      </c>
      <c r="F58" s="106">
        <v>24</v>
      </c>
      <c r="G58" s="106">
        <v>26</v>
      </c>
      <c r="H58" s="106">
        <v>29</v>
      </c>
      <c r="I58" s="106">
        <v>51</v>
      </c>
      <c r="J58" s="106">
        <v>48</v>
      </c>
      <c r="K58" s="106">
        <v>43</v>
      </c>
      <c r="L58" s="106">
        <v>52</v>
      </c>
      <c r="M58" s="106">
        <v>77</v>
      </c>
      <c r="N58" s="106">
        <v>69</v>
      </c>
      <c r="O58" s="106">
        <v>75</v>
      </c>
      <c r="P58" s="106">
        <v>61</v>
      </c>
      <c r="Q58" s="106">
        <v>36</v>
      </c>
      <c r="R58" s="106">
        <v>33</v>
      </c>
      <c r="S58" s="106">
        <v>21</v>
      </c>
      <c r="T58" s="106">
        <v>19</v>
      </c>
      <c r="U58" s="106">
        <v>17</v>
      </c>
      <c r="V58" s="106">
        <v>7</v>
      </c>
      <c r="W58" s="106">
        <v>2</v>
      </c>
      <c r="X58" s="106">
        <v>0</v>
      </c>
      <c r="Y58" s="106">
        <v>9</v>
      </c>
      <c r="Z58" s="106">
        <v>0</v>
      </c>
      <c r="AA58" s="7">
        <f aca="true" t="shared" si="16" ref="AA58:AA63">SUM(E58:Z58)</f>
        <v>705</v>
      </c>
    </row>
    <row r="59" spans="1:27" s="18" customFormat="1" ht="15.75" customHeight="1">
      <c r="A59" s="365"/>
      <c r="B59" s="298"/>
      <c r="C59" s="195">
        <v>47</v>
      </c>
      <c r="D59" s="195" t="s">
        <v>503</v>
      </c>
      <c r="E59" s="106">
        <v>15</v>
      </c>
      <c r="F59" s="106">
        <v>20</v>
      </c>
      <c r="G59" s="106">
        <v>28</v>
      </c>
      <c r="H59" s="106">
        <v>26</v>
      </c>
      <c r="I59" s="106">
        <v>23</v>
      </c>
      <c r="J59" s="106">
        <v>27</v>
      </c>
      <c r="K59" s="106">
        <v>37</v>
      </c>
      <c r="L59" s="106">
        <v>68</v>
      </c>
      <c r="M59" s="106">
        <v>57</v>
      </c>
      <c r="N59" s="106">
        <v>49</v>
      </c>
      <c r="O59" s="106">
        <v>43</v>
      </c>
      <c r="P59" s="106">
        <v>42</v>
      </c>
      <c r="Q59" s="106">
        <v>22</v>
      </c>
      <c r="R59" s="106">
        <v>16</v>
      </c>
      <c r="S59" s="106">
        <v>7</v>
      </c>
      <c r="T59" s="106">
        <v>7</v>
      </c>
      <c r="U59" s="106">
        <v>6</v>
      </c>
      <c r="V59" s="106">
        <v>1</v>
      </c>
      <c r="W59" s="106">
        <v>1</v>
      </c>
      <c r="X59" s="106">
        <v>0</v>
      </c>
      <c r="Y59" s="106">
        <v>2</v>
      </c>
      <c r="Z59" s="106">
        <v>0</v>
      </c>
      <c r="AA59" s="7">
        <f t="shared" si="16"/>
        <v>497</v>
      </c>
    </row>
    <row r="60" spans="1:27" s="18" customFormat="1" ht="15.75" customHeight="1">
      <c r="A60" s="365"/>
      <c r="B60" s="298"/>
      <c r="C60" s="195">
        <v>48</v>
      </c>
      <c r="D60" s="195" t="s">
        <v>122</v>
      </c>
      <c r="E60" s="106">
        <v>14</v>
      </c>
      <c r="F60" s="106">
        <v>15</v>
      </c>
      <c r="G60" s="106">
        <v>32</v>
      </c>
      <c r="H60" s="106">
        <v>32</v>
      </c>
      <c r="I60" s="106">
        <v>34</v>
      </c>
      <c r="J60" s="106">
        <v>44</v>
      </c>
      <c r="K60" s="106">
        <v>61</v>
      </c>
      <c r="L60" s="106">
        <v>48</v>
      </c>
      <c r="M60" s="106">
        <v>66</v>
      </c>
      <c r="N60" s="106">
        <v>67</v>
      </c>
      <c r="O60" s="106">
        <v>64</v>
      </c>
      <c r="P60" s="106">
        <v>54</v>
      </c>
      <c r="Q60" s="106">
        <v>46</v>
      </c>
      <c r="R60" s="106">
        <v>30</v>
      </c>
      <c r="S60" s="106">
        <v>49</v>
      </c>
      <c r="T60" s="106">
        <v>36</v>
      </c>
      <c r="U60" s="106">
        <v>23</v>
      </c>
      <c r="V60" s="106">
        <v>13</v>
      </c>
      <c r="W60" s="106">
        <v>8</v>
      </c>
      <c r="X60" s="106">
        <v>2</v>
      </c>
      <c r="Y60" s="106">
        <v>2</v>
      </c>
      <c r="Z60" s="106">
        <v>0</v>
      </c>
      <c r="AA60" s="7">
        <f t="shared" si="16"/>
        <v>740</v>
      </c>
    </row>
    <row r="61" spans="1:27" s="18" customFormat="1" ht="15.75" customHeight="1">
      <c r="A61" s="365"/>
      <c r="B61" s="298"/>
      <c r="C61" s="195">
        <v>49</v>
      </c>
      <c r="D61" s="195" t="s">
        <v>124</v>
      </c>
      <c r="E61" s="106">
        <v>21</v>
      </c>
      <c r="F61" s="106">
        <v>29</v>
      </c>
      <c r="G61" s="106">
        <v>32</v>
      </c>
      <c r="H61" s="106">
        <v>57</v>
      </c>
      <c r="I61" s="106">
        <v>59</v>
      </c>
      <c r="J61" s="106">
        <v>102</v>
      </c>
      <c r="K61" s="106">
        <v>128</v>
      </c>
      <c r="L61" s="106">
        <v>138</v>
      </c>
      <c r="M61" s="106">
        <v>166</v>
      </c>
      <c r="N61" s="106">
        <v>153</v>
      </c>
      <c r="O61" s="106">
        <v>182</v>
      </c>
      <c r="P61" s="106">
        <v>151</v>
      </c>
      <c r="Q61" s="106">
        <v>108</v>
      </c>
      <c r="R61" s="106">
        <v>84</v>
      </c>
      <c r="S61" s="106">
        <v>74</v>
      </c>
      <c r="T61" s="106">
        <v>38</v>
      </c>
      <c r="U61" s="106">
        <v>37</v>
      </c>
      <c r="V61" s="106">
        <v>18</v>
      </c>
      <c r="W61" s="106">
        <v>7</v>
      </c>
      <c r="X61" s="106">
        <v>3</v>
      </c>
      <c r="Y61" s="106">
        <v>5</v>
      </c>
      <c r="Z61" s="106">
        <v>0</v>
      </c>
      <c r="AA61" s="7">
        <f t="shared" si="16"/>
        <v>1592</v>
      </c>
    </row>
    <row r="62" spans="1:27" s="18" customFormat="1" ht="15.75" customHeight="1">
      <c r="A62" s="365"/>
      <c r="B62" s="298"/>
      <c r="C62" s="195">
        <v>50</v>
      </c>
      <c r="D62" s="195" t="s">
        <v>30</v>
      </c>
      <c r="E62" s="106">
        <v>1</v>
      </c>
      <c r="F62" s="106">
        <v>2</v>
      </c>
      <c r="G62" s="106">
        <v>9</v>
      </c>
      <c r="H62" s="106">
        <v>18</v>
      </c>
      <c r="I62" s="106">
        <v>16</v>
      </c>
      <c r="J62" s="106">
        <v>16</v>
      </c>
      <c r="K62" s="106">
        <v>17</v>
      </c>
      <c r="L62" s="106">
        <v>18</v>
      </c>
      <c r="M62" s="106">
        <v>20</v>
      </c>
      <c r="N62" s="106">
        <v>25</v>
      </c>
      <c r="O62" s="106">
        <v>20</v>
      </c>
      <c r="P62" s="106">
        <v>20</v>
      </c>
      <c r="Q62" s="106">
        <v>13</v>
      </c>
      <c r="R62" s="106">
        <v>16</v>
      </c>
      <c r="S62" s="106">
        <v>8</v>
      </c>
      <c r="T62" s="106">
        <v>13</v>
      </c>
      <c r="U62" s="106">
        <v>6</v>
      </c>
      <c r="V62" s="106">
        <v>9</v>
      </c>
      <c r="W62" s="106">
        <v>3</v>
      </c>
      <c r="X62" s="106">
        <v>1</v>
      </c>
      <c r="Y62" s="106">
        <v>0</v>
      </c>
      <c r="Z62" s="106">
        <v>0</v>
      </c>
      <c r="AA62" s="7">
        <f t="shared" si="16"/>
        <v>251</v>
      </c>
    </row>
    <row r="63" spans="1:27" s="18" customFormat="1" ht="15.75" customHeight="1">
      <c r="A63" s="365"/>
      <c r="B63" s="298"/>
      <c r="C63" s="195">
        <v>51</v>
      </c>
      <c r="D63" s="195" t="s">
        <v>31</v>
      </c>
      <c r="E63" s="8">
        <v>14</v>
      </c>
      <c r="F63" s="8">
        <v>28</v>
      </c>
      <c r="G63" s="8">
        <v>61</v>
      </c>
      <c r="H63" s="8">
        <v>145</v>
      </c>
      <c r="I63" s="8">
        <v>138</v>
      </c>
      <c r="J63" s="8">
        <v>137</v>
      </c>
      <c r="K63" s="8">
        <v>157</v>
      </c>
      <c r="L63" s="8">
        <v>126</v>
      </c>
      <c r="M63" s="8">
        <v>192</v>
      </c>
      <c r="N63" s="8">
        <v>196</v>
      </c>
      <c r="O63" s="8">
        <v>264</v>
      </c>
      <c r="P63" s="8">
        <v>167</v>
      </c>
      <c r="Q63" s="8">
        <v>98</v>
      </c>
      <c r="R63" s="8">
        <v>54</v>
      </c>
      <c r="S63" s="8">
        <v>40</v>
      </c>
      <c r="T63" s="8">
        <v>35</v>
      </c>
      <c r="U63" s="8">
        <v>37</v>
      </c>
      <c r="V63" s="8">
        <v>29</v>
      </c>
      <c r="W63" s="8">
        <v>12</v>
      </c>
      <c r="X63" s="8">
        <v>3</v>
      </c>
      <c r="Y63" s="8">
        <v>16</v>
      </c>
      <c r="Z63" s="8">
        <v>2</v>
      </c>
      <c r="AA63" s="7">
        <f t="shared" si="16"/>
        <v>1951</v>
      </c>
    </row>
    <row r="64" spans="1:27" s="18" customFormat="1" ht="15.75" customHeight="1">
      <c r="A64" s="365"/>
      <c r="B64" s="365"/>
      <c r="C64" s="363" t="s">
        <v>355</v>
      </c>
      <c r="D64" s="364"/>
      <c r="E64" s="106">
        <f>SUM(E58:E63)</f>
        <v>71</v>
      </c>
      <c r="F64" s="106">
        <f aca="true" t="shared" si="17" ref="F64:Z64">SUM(F58:F63)</f>
        <v>118</v>
      </c>
      <c r="G64" s="106">
        <f t="shared" si="17"/>
        <v>188</v>
      </c>
      <c r="H64" s="106">
        <f t="shared" si="17"/>
        <v>307</v>
      </c>
      <c r="I64" s="106">
        <f t="shared" si="17"/>
        <v>321</v>
      </c>
      <c r="J64" s="106">
        <f t="shared" si="17"/>
        <v>374</v>
      </c>
      <c r="K64" s="106">
        <f t="shared" si="17"/>
        <v>443</v>
      </c>
      <c r="L64" s="106">
        <f t="shared" si="17"/>
        <v>450</v>
      </c>
      <c r="M64" s="106">
        <f t="shared" si="17"/>
        <v>578</v>
      </c>
      <c r="N64" s="106">
        <f t="shared" si="17"/>
        <v>559</v>
      </c>
      <c r="O64" s="106">
        <f t="shared" si="17"/>
        <v>648</v>
      </c>
      <c r="P64" s="106">
        <f t="shared" si="17"/>
        <v>495</v>
      </c>
      <c r="Q64" s="106">
        <f t="shared" si="17"/>
        <v>323</v>
      </c>
      <c r="R64" s="106">
        <f t="shared" si="17"/>
        <v>233</v>
      </c>
      <c r="S64" s="106">
        <f t="shared" si="17"/>
        <v>199</v>
      </c>
      <c r="T64" s="106">
        <f t="shared" si="17"/>
        <v>148</v>
      </c>
      <c r="U64" s="106">
        <f t="shared" si="17"/>
        <v>126</v>
      </c>
      <c r="V64" s="106">
        <f t="shared" si="17"/>
        <v>77</v>
      </c>
      <c r="W64" s="106">
        <f t="shared" si="17"/>
        <v>33</v>
      </c>
      <c r="X64" s="106">
        <f t="shared" si="17"/>
        <v>9</v>
      </c>
      <c r="Y64" s="106">
        <f t="shared" si="17"/>
        <v>34</v>
      </c>
      <c r="Z64" s="106">
        <f t="shared" si="17"/>
        <v>2</v>
      </c>
      <c r="AA64" s="106">
        <f>SUM(AA58:AA63)</f>
        <v>5736</v>
      </c>
    </row>
    <row r="65" spans="1:27" s="18" customFormat="1" ht="15.75" customHeight="1">
      <c r="A65" s="365"/>
      <c r="B65" s="297" t="s">
        <v>348</v>
      </c>
      <c r="C65" s="195">
        <v>52</v>
      </c>
      <c r="D65" s="195" t="s">
        <v>129</v>
      </c>
      <c r="E65" s="106">
        <v>10</v>
      </c>
      <c r="F65" s="106">
        <v>22</v>
      </c>
      <c r="G65" s="106">
        <v>40</v>
      </c>
      <c r="H65" s="106">
        <v>72</v>
      </c>
      <c r="I65" s="106">
        <v>57</v>
      </c>
      <c r="J65" s="106">
        <v>75</v>
      </c>
      <c r="K65" s="106">
        <v>126</v>
      </c>
      <c r="L65" s="106">
        <v>131</v>
      </c>
      <c r="M65" s="106">
        <v>179</v>
      </c>
      <c r="N65" s="106">
        <v>196</v>
      </c>
      <c r="O65" s="106">
        <v>223</v>
      </c>
      <c r="P65" s="106">
        <v>243</v>
      </c>
      <c r="Q65" s="106">
        <v>183</v>
      </c>
      <c r="R65" s="106">
        <v>118</v>
      </c>
      <c r="S65" s="106">
        <v>119</v>
      </c>
      <c r="T65" s="106">
        <v>113</v>
      </c>
      <c r="U65" s="106">
        <v>65</v>
      </c>
      <c r="V65" s="106">
        <v>50</v>
      </c>
      <c r="W65" s="106">
        <v>21</v>
      </c>
      <c r="X65" s="106">
        <v>8</v>
      </c>
      <c r="Y65" s="106">
        <v>6</v>
      </c>
      <c r="Z65" s="106">
        <v>0</v>
      </c>
      <c r="AA65" s="7">
        <f aca="true" t="shared" si="18" ref="AA65:AA70">SUM(E65:Z65)</f>
        <v>2057</v>
      </c>
    </row>
    <row r="66" spans="1:27" s="18" customFormat="1" ht="15.75" customHeight="1">
      <c r="A66" s="365"/>
      <c r="B66" s="298"/>
      <c r="C66" s="195">
        <v>53</v>
      </c>
      <c r="D66" s="195" t="s">
        <v>74</v>
      </c>
      <c r="E66" s="106">
        <v>5</v>
      </c>
      <c r="F66" s="106">
        <v>4</v>
      </c>
      <c r="G66" s="106">
        <v>20</v>
      </c>
      <c r="H66" s="106">
        <v>32</v>
      </c>
      <c r="I66" s="106">
        <v>34</v>
      </c>
      <c r="J66" s="106">
        <v>38</v>
      </c>
      <c r="K66" s="106">
        <v>48</v>
      </c>
      <c r="L66" s="106">
        <v>53</v>
      </c>
      <c r="M66" s="106">
        <v>83</v>
      </c>
      <c r="N66" s="106">
        <v>99</v>
      </c>
      <c r="O66" s="106">
        <v>90</v>
      </c>
      <c r="P66" s="106">
        <v>84</v>
      </c>
      <c r="Q66" s="106">
        <v>53</v>
      </c>
      <c r="R66" s="106">
        <v>45</v>
      </c>
      <c r="S66" s="106">
        <v>47</v>
      </c>
      <c r="T66" s="106">
        <v>45</v>
      </c>
      <c r="U66" s="106">
        <v>45</v>
      </c>
      <c r="V66" s="106">
        <v>23</v>
      </c>
      <c r="W66" s="106">
        <v>13</v>
      </c>
      <c r="X66" s="106">
        <v>8</v>
      </c>
      <c r="Y66" s="106">
        <v>18</v>
      </c>
      <c r="Z66" s="106">
        <v>0</v>
      </c>
      <c r="AA66" s="7">
        <f t="shared" si="18"/>
        <v>887</v>
      </c>
    </row>
    <row r="67" spans="1:27" s="18" customFormat="1" ht="15.75" customHeight="1">
      <c r="A67" s="365"/>
      <c r="B67" s="298"/>
      <c r="C67" s="195">
        <v>54</v>
      </c>
      <c r="D67" s="195" t="s">
        <v>504</v>
      </c>
      <c r="E67" s="106">
        <v>0</v>
      </c>
      <c r="F67" s="106">
        <v>2</v>
      </c>
      <c r="G67" s="106">
        <v>5</v>
      </c>
      <c r="H67" s="106">
        <v>4</v>
      </c>
      <c r="I67" s="106">
        <v>7</v>
      </c>
      <c r="J67" s="106">
        <v>9</v>
      </c>
      <c r="K67" s="106">
        <v>14</v>
      </c>
      <c r="L67" s="106">
        <v>22</v>
      </c>
      <c r="M67" s="106">
        <v>21</v>
      </c>
      <c r="N67" s="106">
        <v>16</v>
      </c>
      <c r="O67" s="106">
        <v>32</v>
      </c>
      <c r="P67" s="106">
        <v>27</v>
      </c>
      <c r="Q67" s="106">
        <v>25</v>
      </c>
      <c r="R67" s="106">
        <v>22</v>
      </c>
      <c r="S67" s="106">
        <v>25</v>
      </c>
      <c r="T67" s="106">
        <v>16</v>
      </c>
      <c r="U67" s="106">
        <v>19</v>
      </c>
      <c r="V67" s="106">
        <v>10</v>
      </c>
      <c r="W67" s="106">
        <v>2</v>
      </c>
      <c r="X67" s="106">
        <v>2</v>
      </c>
      <c r="Y67" s="106">
        <v>1</v>
      </c>
      <c r="Z67" s="106">
        <v>0</v>
      </c>
      <c r="AA67" s="7">
        <f t="shared" si="18"/>
        <v>281</v>
      </c>
    </row>
    <row r="68" spans="1:27" s="18" customFormat="1" ht="15.75" customHeight="1">
      <c r="A68" s="365"/>
      <c r="B68" s="298"/>
      <c r="C68" s="195">
        <v>55</v>
      </c>
      <c r="D68" s="195" t="s">
        <v>131</v>
      </c>
      <c r="E68" s="106">
        <v>13</v>
      </c>
      <c r="F68" s="106">
        <v>26</v>
      </c>
      <c r="G68" s="106">
        <v>32</v>
      </c>
      <c r="H68" s="106">
        <v>62</v>
      </c>
      <c r="I68" s="106">
        <v>61</v>
      </c>
      <c r="J68" s="106">
        <v>48</v>
      </c>
      <c r="K68" s="106">
        <v>103</v>
      </c>
      <c r="L68" s="106">
        <v>92</v>
      </c>
      <c r="M68" s="106">
        <v>133</v>
      </c>
      <c r="N68" s="106">
        <v>167</v>
      </c>
      <c r="O68" s="106">
        <v>152</v>
      </c>
      <c r="P68" s="106">
        <v>128</v>
      </c>
      <c r="Q68" s="106">
        <v>72</v>
      </c>
      <c r="R68" s="106">
        <v>69</v>
      </c>
      <c r="S68" s="106">
        <v>75</v>
      </c>
      <c r="T68" s="106">
        <v>83</v>
      </c>
      <c r="U68" s="106">
        <v>61</v>
      </c>
      <c r="V68" s="106">
        <v>38</v>
      </c>
      <c r="W68" s="106">
        <v>17</v>
      </c>
      <c r="X68" s="106">
        <v>6</v>
      </c>
      <c r="Y68" s="106">
        <v>1</v>
      </c>
      <c r="Z68" s="106">
        <v>1</v>
      </c>
      <c r="AA68" s="7">
        <f t="shared" si="18"/>
        <v>1440</v>
      </c>
    </row>
    <row r="69" spans="1:27" s="18" customFormat="1" ht="15.75" customHeight="1">
      <c r="A69" s="365"/>
      <c r="B69" s="298"/>
      <c r="C69" s="195">
        <v>56</v>
      </c>
      <c r="D69" s="195" t="s">
        <v>32</v>
      </c>
      <c r="E69" s="106">
        <v>9</v>
      </c>
      <c r="F69" s="106">
        <v>18</v>
      </c>
      <c r="G69" s="106">
        <v>26</v>
      </c>
      <c r="H69" s="106">
        <v>20</v>
      </c>
      <c r="I69" s="106">
        <v>31</v>
      </c>
      <c r="J69" s="106">
        <v>55</v>
      </c>
      <c r="K69" s="106">
        <v>61</v>
      </c>
      <c r="L69" s="106">
        <v>75</v>
      </c>
      <c r="M69" s="106">
        <v>101</v>
      </c>
      <c r="N69" s="106">
        <v>111</v>
      </c>
      <c r="O69" s="106">
        <v>126</v>
      </c>
      <c r="P69" s="106">
        <v>110</v>
      </c>
      <c r="Q69" s="106">
        <v>87</v>
      </c>
      <c r="R69" s="106">
        <v>56</v>
      </c>
      <c r="S69" s="106">
        <v>54</v>
      </c>
      <c r="T69" s="106">
        <v>50</v>
      </c>
      <c r="U69" s="106">
        <v>29</v>
      </c>
      <c r="V69" s="106">
        <v>17</v>
      </c>
      <c r="W69" s="106">
        <v>21</v>
      </c>
      <c r="X69" s="106">
        <v>5</v>
      </c>
      <c r="Y69" s="106">
        <v>3</v>
      </c>
      <c r="Z69" s="106">
        <v>0</v>
      </c>
      <c r="AA69" s="7">
        <f t="shared" si="18"/>
        <v>1065</v>
      </c>
    </row>
    <row r="70" spans="1:27" s="18" customFormat="1" ht="15.75" customHeight="1">
      <c r="A70" s="365"/>
      <c r="B70" s="298"/>
      <c r="C70" s="195">
        <v>57</v>
      </c>
      <c r="D70" s="195" t="s">
        <v>195</v>
      </c>
      <c r="E70" s="8">
        <v>2</v>
      </c>
      <c r="F70" s="8">
        <v>2</v>
      </c>
      <c r="G70" s="8">
        <v>2</v>
      </c>
      <c r="H70" s="8">
        <v>5</v>
      </c>
      <c r="I70" s="8">
        <v>2</v>
      </c>
      <c r="J70" s="8">
        <v>12</v>
      </c>
      <c r="K70" s="8">
        <v>14</v>
      </c>
      <c r="L70" s="8">
        <v>8</v>
      </c>
      <c r="M70" s="8">
        <v>13</v>
      </c>
      <c r="N70" s="8">
        <v>6</v>
      </c>
      <c r="O70" s="8">
        <v>4</v>
      </c>
      <c r="P70" s="8">
        <v>9</v>
      </c>
      <c r="Q70" s="8">
        <v>10</v>
      </c>
      <c r="R70" s="8">
        <v>6</v>
      </c>
      <c r="S70" s="8">
        <v>17</v>
      </c>
      <c r="T70" s="8">
        <v>14</v>
      </c>
      <c r="U70" s="8">
        <v>17</v>
      </c>
      <c r="V70" s="8">
        <v>11</v>
      </c>
      <c r="W70" s="8">
        <v>5</v>
      </c>
      <c r="X70" s="8">
        <v>1</v>
      </c>
      <c r="Y70" s="8">
        <v>1</v>
      </c>
      <c r="Z70" s="8">
        <v>0</v>
      </c>
      <c r="AA70" s="7">
        <f t="shared" si="18"/>
        <v>161</v>
      </c>
    </row>
    <row r="71" spans="1:27" s="18" customFormat="1" ht="15.75" customHeight="1">
      <c r="A71" s="365"/>
      <c r="B71" s="362"/>
      <c r="C71" s="363" t="s">
        <v>355</v>
      </c>
      <c r="D71" s="364"/>
      <c r="E71" s="106">
        <f>SUM(E65:E70)</f>
        <v>39</v>
      </c>
      <c r="F71" s="106">
        <f aca="true" t="shared" si="19" ref="F71:Z71">SUM(F65:F70)</f>
        <v>74</v>
      </c>
      <c r="G71" s="106">
        <f t="shared" si="19"/>
        <v>125</v>
      </c>
      <c r="H71" s="106">
        <f t="shared" si="19"/>
        <v>195</v>
      </c>
      <c r="I71" s="106">
        <f t="shared" si="19"/>
        <v>192</v>
      </c>
      <c r="J71" s="106">
        <f t="shared" si="19"/>
        <v>237</v>
      </c>
      <c r="K71" s="106">
        <f t="shared" si="19"/>
        <v>366</v>
      </c>
      <c r="L71" s="106">
        <f t="shared" si="19"/>
        <v>381</v>
      </c>
      <c r="M71" s="106">
        <f t="shared" si="19"/>
        <v>530</v>
      </c>
      <c r="N71" s="106">
        <f t="shared" si="19"/>
        <v>595</v>
      </c>
      <c r="O71" s="106">
        <f t="shared" si="19"/>
        <v>627</v>
      </c>
      <c r="P71" s="106">
        <f t="shared" si="19"/>
        <v>601</v>
      </c>
      <c r="Q71" s="106">
        <f t="shared" si="19"/>
        <v>430</v>
      </c>
      <c r="R71" s="106">
        <f t="shared" si="19"/>
        <v>316</v>
      </c>
      <c r="S71" s="106">
        <f t="shared" si="19"/>
        <v>337</v>
      </c>
      <c r="T71" s="106">
        <f t="shared" si="19"/>
        <v>321</v>
      </c>
      <c r="U71" s="106">
        <f t="shared" si="19"/>
        <v>236</v>
      </c>
      <c r="V71" s="106">
        <f t="shared" si="19"/>
        <v>149</v>
      </c>
      <c r="W71" s="106">
        <f t="shared" si="19"/>
        <v>79</v>
      </c>
      <c r="X71" s="106">
        <f t="shared" si="19"/>
        <v>30</v>
      </c>
      <c r="Y71" s="106">
        <f t="shared" si="19"/>
        <v>30</v>
      </c>
      <c r="Z71" s="106">
        <f t="shared" si="19"/>
        <v>1</v>
      </c>
      <c r="AA71" s="106">
        <f>SUM(AA65:AA70)</f>
        <v>5891</v>
      </c>
    </row>
    <row r="72" spans="1:27" s="18" customFormat="1" ht="15.75" customHeight="1">
      <c r="A72" s="365"/>
      <c r="B72" s="297" t="s">
        <v>557</v>
      </c>
      <c r="C72" s="195">
        <v>58</v>
      </c>
      <c r="D72" s="195" t="s">
        <v>133</v>
      </c>
      <c r="E72" s="106">
        <v>4</v>
      </c>
      <c r="F72" s="106">
        <v>9</v>
      </c>
      <c r="G72" s="106">
        <v>6</v>
      </c>
      <c r="H72" s="106">
        <v>20</v>
      </c>
      <c r="I72" s="106">
        <v>34</v>
      </c>
      <c r="J72" s="106">
        <v>42</v>
      </c>
      <c r="K72" s="106">
        <v>48</v>
      </c>
      <c r="L72" s="106">
        <v>76</v>
      </c>
      <c r="M72" s="106">
        <v>81</v>
      </c>
      <c r="N72" s="106">
        <v>84</v>
      </c>
      <c r="O72" s="106">
        <v>107</v>
      </c>
      <c r="P72" s="106">
        <v>96</v>
      </c>
      <c r="Q72" s="106">
        <v>80</v>
      </c>
      <c r="R72" s="106">
        <v>44</v>
      </c>
      <c r="S72" s="106">
        <v>56</v>
      </c>
      <c r="T72" s="106">
        <v>42</v>
      </c>
      <c r="U72" s="106">
        <v>58</v>
      </c>
      <c r="V72" s="106">
        <v>43</v>
      </c>
      <c r="W72" s="106">
        <v>15</v>
      </c>
      <c r="X72" s="106">
        <v>8</v>
      </c>
      <c r="Y72" s="106">
        <v>16</v>
      </c>
      <c r="Z72" s="106">
        <v>0</v>
      </c>
      <c r="AA72" s="7">
        <f aca="true" t="shared" si="20" ref="AA72:AA77">SUM(E72:Z72)</f>
        <v>969</v>
      </c>
    </row>
    <row r="73" spans="1:27" s="18" customFormat="1" ht="15.75" customHeight="1">
      <c r="A73" s="365"/>
      <c r="B73" s="298"/>
      <c r="C73" s="195">
        <v>59</v>
      </c>
      <c r="D73" s="195" t="s">
        <v>33</v>
      </c>
      <c r="E73" s="106">
        <v>25</v>
      </c>
      <c r="F73" s="106">
        <v>43</v>
      </c>
      <c r="G73" s="106">
        <v>43</v>
      </c>
      <c r="H73" s="106">
        <v>61</v>
      </c>
      <c r="I73" s="106">
        <v>58</v>
      </c>
      <c r="J73" s="106">
        <v>73</v>
      </c>
      <c r="K73" s="106">
        <v>84</v>
      </c>
      <c r="L73" s="106">
        <v>102</v>
      </c>
      <c r="M73" s="106">
        <v>122</v>
      </c>
      <c r="N73" s="106">
        <v>106</v>
      </c>
      <c r="O73" s="106">
        <v>132</v>
      </c>
      <c r="P73" s="106">
        <v>98</v>
      </c>
      <c r="Q73" s="106">
        <v>54</v>
      </c>
      <c r="R73" s="106">
        <v>38</v>
      </c>
      <c r="S73" s="106">
        <v>43</v>
      </c>
      <c r="T73" s="106">
        <v>42</v>
      </c>
      <c r="U73" s="106">
        <v>52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7">
        <f t="shared" si="20"/>
        <v>1176</v>
      </c>
    </row>
    <row r="74" spans="1:27" s="18" customFormat="1" ht="15.75" customHeight="1">
      <c r="A74" s="365"/>
      <c r="B74" s="298"/>
      <c r="C74" s="195">
        <v>60</v>
      </c>
      <c r="D74" s="195" t="s">
        <v>135</v>
      </c>
      <c r="E74" s="106">
        <v>11</v>
      </c>
      <c r="F74" s="106">
        <v>18</v>
      </c>
      <c r="G74" s="106">
        <v>33</v>
      </c>
      <c r="H74" s="106">
        <v>47</v>
      </c>
      <c r="I74" s="106">
        <v>42</v>
      </c>
      <c r="J74" s="106">
        <v>78</v>
      </c>
      <c r="K74" s="106">
        <v>87</v>
      </c>
      <c r="L74" s="106">
        <v>141</v>
      </c>
      <c r="M74" s="106">
        <v>127</v>
      </c>
      <c r="N74" s="106">
        <v>121</v>
      </c>
      <c r="O74" s="106">
        <v>164</v>
      </c>
      <c r="P74" s="106">
        <v>148</v>
      </c>
      <c r="Q74" s="106">
        <v>111</v>
      </c>
      <c r="R74" s="106">
        <v>74</v>
      </c>
      <c r="S74" s="106">
        <v>55</v>
      </c>
      <c r="T74" s="106">
        <v>39</v>
      </c>
      <c r="U74" s="106">
        <v>33</v>
      </c>
      <c r="V74" s="106">
        <v>22</v>
      </c>
      <c r="W74" s="106">
        <v>14</v>
      </c>
      <c r="X74" s="106">
        <v>6</v>
      </c>
      <c r="Y74" s="106">
        <v>1</v>
      </c>
      <c r="Z74" s="106">
        <v>0</v>
      </c>
      <c r="AA74" s="7">
        <f>SUM(E74:Z74)</f>
        <v>1372</v>
      </c>
    </row>
    <row r="75" spans="1:27" s="18" customFormat="1" ht="15.75" customHeight="1">
      <c r="A75" s="365"/>
      <c r="B75" s="298"/>
      <c r="C75" s="195">
        <v>61</v>
      </c>
      <c r="D75" s="195" t="s">
        <v>501</v>
      </c>
      <c r="E75" s="106">
        <v>1</v>
      </c>
      <c r="F75" s="106">
        <v>1</v>
      </c>
      <c r="G75" s="106">
        <v>9</v>
      </c>
      <c r="H75" s="106">
        <v>13</v>
      </c>
      <c r="I75" s="106">
        <v>11</v>
      </c>
      <c r="J75" s="106">
        <v>16</v>
      </c>
      <c r="K75" s="106">
        <v>13</v>
      </c>
      <c r="L75" s="106">
        <v>18</v>
      </c>
      <c r="M75" s="106">
        <v>34</v>
      </c>
      <c r="N75" s="106">
        <v>33</v>
      </c>
      <c r="O75" s="106">
        <v>34</v>
      </c>
      <c r="P75" s="106">
        <v>27</v>
      </c>
      <c r="Q75" s="106">
        <v>14</v>
      </c>
      <c r="R75" s="106">
        <v>12</v>
      </c>
      <c r="S75" s="106">
        <v>11</v>
      </c>
      <c r="T75" s="106">
        <v>15</v>
      </c>
      <c r="U75" s="106">
        <v>15</v>
      </c>
      <c r="V75" s="106">
        <v>8</v>
      </c>
      <c r="W75" s="106">
        <v>5</v>
      </c>
      <c r="X75" s="106">
        <v>2</v>
      </c>
      <c r="Y75" s="106">
        <v>4</v>
      </c>
      <c r="Z75" s="106">
        <v>0</v>
      </c>
      <c r="AA75" s="7">
        <f t="shared" si="20"/>
        <v>296</v>
      </c>
    </row>
    <row r="76" spans="1:27" s="18" customFormat="1" ht="15.75" customHeight="1">
      <c r="A76" s="365"/>
      <c r="B76" s="298"/>
      <c r="C76" s="195">
        <v>62</v>
      </c>
      <c r="D76" s="195" t="s">
        <v>34</v>
      </c>
      <c r="E76" s="106">
        <v>0</v>
      </c>
      <c r="F76" s="106">
        <v>6</v>
      </c>
      <c r="G76" s="106">
        <v>4</v>
      </c>
      <c r="H76" s="106">
        <v>21</v>
      </c>
      <c r="I76" s="106">
        <v>28</v>
      </c>
      <c r="J76" s="106">
        <v>35</v>
      </c>
      <c r="K76" s="106">
        <v>39</v>
      </c>
      <c r="L76" s="106">
        <v>57</v>
      </c>
      <c r="M76" s="106">
        <v>59</v>
      </c>
      <c r="N76" s="106">
        <v>61</v>
      </c>
      <c r="O76" s="106">
        <v>68</v>
      </c>
      <c r="P76" s="106">
        <v>44</v>
      </c>
      <c r="Q76" s="106">
        <v>45</v>
      </c>
      <c r="R76" s="106">
        <v>39</v>
      </c>
      <c r="S76" s="106">
        <v>50</v>
      </c>
      <c r="T76" s="106">
        <v>47</v>
      </c>
      <c r="U76" s="106">
        <v>42</v>
      </c>
      <c r="V76" s="106">
        <v>15</v>
      </c>
      <c r="W76" s="106">
        <v>10</v>
      </c>
      <c r="X76" s="106">
        <v>4</v>
      </c>
      <c r="Y76" s="106">
        <v>8</v>
      </c>
      <c r="Z76" s="106">
        <v>0</v>
      </c>
      <c r="AA76" s="7">
        <f t="shared" si="20"/>
        <v>682</v>
      </c>
    </row>
    <row r="77" spans="1:27" s="18" customFormat="1" ht="15.75" customHeight="1">
      <c r="A77" s="365"/>
      <c r="B77" s="298"/>
      <c r="C77" s="195">
        <v>63</v>
      </c>
      <c r="D77" s="195" t="s">
        <v>35</v>
      </c>
      <c r="E77" s="106">
        <v>9</v>
      </c>
      <c r="F77" s="106">
        <v>10</v>
      </c>
      <c r="G77" s="106">
        <v>34</v>
      </c>
      <c r="H77" s="106">
        <v>31</v>
      </c>
      <c r="I77" s="106">
        <v>46</v>
      </c>
      <c r="J77" s="106">
        <v>39</v>
      </c>
      <c r="K77" s="106">
        <v>55</v>
      </c>
      <c r="L77" s="106">
        <v>63</v>
      </c>
      <c r="M77" s="106">
        <v>61</v>
      </c>
      <c r="N77" s="106">
        <v>69</v>
      </c>
      <c r="O77" s="106">
        <v>89</v>
      </c>
      <c r="P77" s="106">
        <v>70</v>
      </c>
      <c r="Q77" s="106">
        <v>60</v>
      </c>
      <c r="R77" s="106">
        <v>33</v>
      </c>
      <c r="S77" s="106">
        <v>29</v>
      </c>
      <c r="T77" s="106">
        <v>25</v>
      </c>
      <c r="U77" s="106">
        <v>29</v>
      </c>
      <c r="V77" s="106">
        <v>8</v>
      </c>
      <c r="W77" s="106">
        <v>1</v>
      </c>
      <c r="X77" s="106">
        <v>3</v>
      </c>
      <c r="Y77" s="106">
        <v>39</v>
      </c>
      <c r="Z77" s="106">
        <v>0</v>
      </c>
      <c r="AA77" s="7">
        <f t="shared" si="20"/>
        <v>803</v>
      </c>
    </row>
    <row r="78" spans="1:27" ht="15.75" customHeight="1">
      <c r="A78" s="365"/>
      <c r="B78" s="362"/>
      <c r="C78" s="363" t="s">
        <v>355</v>
      </c>
      <c r="D78" s="364"/>
      <c r="E78" s="213">
        <f>SUM(E72:E77)</f>
        <v>50</v>
      </c>
      <c r="F78" s="213">
        <f aca="true" t="shared" si="21" ref="F78:Z78">SUM(F72:F77)</f>
        <v>87</v>
      </c>
      <c r="G78" s="213">
        <f t="shared" si="21"/>
        <v>129</v>
      </c>
      <c r="H78" s="213">
        <f t="shared" si="21"/>
        <v>193</v>
      </c>
      <c r="I78" s="213">
        <f t="shared" si="21"/>
        <v>219</v>
      </c>
      <c r="J78" s="213">
        <f t="shared" si="21"/>
        <v>283</v>
      </c>
      <c r="K78" s="213">
        <f t="shared" si="21"/>
        <v>326</v>
      </c>
      <c r="L78" s="213">
        <f t="shared" si="21"/>
        <v>457</v>
      </c>
      <c r="M78" s="213">
        <f t="shared" si="21"/>
        <v>484</v>
      </c>
      <c r="N78" s="213">
        <f t="shared" si="21"/>
        <v>474</v>
      </c>
      <c r="O78" s="213">
        <f t="shared" si="21"/>
        <v>594</v>
      </c>
      <c r="P78" s="213">
        <f t="shared" si="21"/>
        <v>483</v>
      </c>
      <c r="Q78" s="213">
        <f t="shared" si="21"/>
        <v>364</v>
      </c>
      <c r="R78" s="213">
        <f t="shared" si="21"/>
        <v>240</v>
      </c>
      <c r="S78" s="213">
        <f t="shared" si="21"/>
        <v>244</v>
      </c>
      <c r="T78" s="213">
        <f t="shared" si="21"/>
        <v>210</v>
      </c>
      <c r="U78" s="213">
        <f t="shared" si="21"/>
        <v>229</v>
      </c>
      <c r="V78" s="213">
        <f t="shared" si="21"/>
        <v>96</v>
      </c>
      <c r="W78" s="213">
        <f t="shared" si="21"/>
        <v>45</v>
      </c>
      <c r="X78" s="213">
        <f t="shared" si="21"/>
        <v>23</v>
      </c>
      <c r="Y78" s="213">
        <f t="shared" si="21"/>
        <v>68</v>
      </c>
      <c r="Z78" s="213">
        <f t="shared" si="21"/>
        <v>0</v>
      </c>
      <c r="AA78" s="213">
        <f>SUM(AA72:AA77)</f>
        <v>5298</v>
      </c>
    </row>
    <row r="79" spans="1:27" ht="15.75" customHeight="1">
      <c r="A79" s="362"/>
      <c r="B79" s="356" t="s">
        <v>220</v>
      </c>
      <c r="C79" s="356"/>
      <c r="D79" s="293"/>
      <c r="E79" s="106">
        <f>E78+E71+E64+E57</f>
        <v>244</v>
      </c>
      <c r="F79" s="106">
        <f aca="true" t="shared" si="22" ref="F79:Z79">F78+F71+F64+F57</f>
        <v>399</v>
      </c>
      <c r="G79" s="106">
        <f t="shared" si="22"/>
        <v>714</v>
      </c>
      <c r="H79" s="106">
        <f t="shared" si="22"/>
        <v>1128</v>
      </c>
      <c r="I79" s="106">
        <f t="shared" si="22"/>
        <v>1183</v>
      </c>
      <c r="J79" s="106">
        <f t="shared" si="22"/>
        <v>1408</v>
      </c>
      <c r="K79" s="106">
        <f t="shared" si="22"/>
        <v>1869</v>
      </c>
      <c r="L79" s="106">
        <f t="shared" si="22"/>
        <v>1972</v>
      </c>
      <c r="M79" s="106">
        <f t="shared" si="22"/>
        <v>2521</v>
      </c>
      <c r="N79" s="106">
        <f t="shared" si="22"/>
        <v>2590</v>
      </c>
      <c r="O79" s="106">
        <f t="shared" si="22"/>
        <v>2852</v>
      </c>
      <c r="P79" s="106">
        <f t="shared" si="22"/>
        <v>2358</v>
      </c>
      <c r="Q79" s="106">
        <f t="shared" si="22"/>
        <v>1719</v>
      </c>
      <c r="R79" s="106">
        <f t="shared" si="22"/>
        <v>1243</v>
      </c>
      <c r="S79" s="106">
        <f t="shared" si="22"/>
        <v>1136</v>
      </c>
      <c r="T79" s="106">
        <f t="shared" si="22"/>
        <v>969</v>
      </c>
      <c r="U79" s="106">
        <f t="shared" si="22"/>
        <v>843</v>
      </c>
      <c r="V79" s="106">
        <f t="shared" si="22"/>
        <v>445</v>
      </c>
      <c r="W79" s="106">
        <f t="shared" si="22"/>
        <v>215</v>
      </c>
      <c r="X79" s="106">
        <f t="shared" si="22"/>
        <v>85</v>
      </c>
      <c r="Y79" s="106">
        <f t="shared" si="22"/>
        <v>208</v>
      </c>
      <c r="Z79" s="106">
        <f t="shared" si="22"/>
        <v>3</v>
      </c>
      <c r="AA79" s="106">
        <f>AA78+AA71+AA64+AA57</f>
        <v>26104</v>
      </c>
    </row>
    <row r="80" spans="1:27" ht="15.75" customHeight="1">
      <c r="A80" s="295" t="s">
        <v>558</v>
      </c>
      <c r="B80" s="295" t="s">
        <v>345</v>
      </c>
      <c r="C80" s="195">
        <v>64</v>
      </c>
      <c r="D80" s="195" t="s">
        <v>36</v>
      </c>
      <c r="E80" s="106">
        <v>14</v>
      </c>
      <c r="F80" s="106">
        <v>18</v>
      </c>
      <c r="G80" s="106">
        <v>34</v>
      </c>
      <c r="H80" s="106">
        <v>37</v>
      </c>
      <c r="I80" s="106">
        <v>53</v>
      </c>
      <c r="J80" s="106">
        <v>70</v>
      </c>
      <c r="K80" s="106">
        <v>102</v>
      </c>
      <c r="L80" s="106">
        <v>108</v>
      </c>
      <c r="M80" s="106">
        <v>151</v>
      </c>
      <c r="N80" s="106">
        <v>145</v>
      </c>
      <c r="O80" s="106">
        <v>168</v>
      </c>
      <c r="P80" s="106">
        <v>126</v>
      </c>
      <c r="Q80" s="106">
        <v>95</v>
      </c>
      <c r="R80" s="106">
        <v>72</v>
      </c>
      <c r="S80" s="106">
        <v>65</v>
      </c>
      <c r="T80" s="106">
        <v>60</v>
      </c>
      <c r="U80" s="106">
        <v>45</v>
      </c>
      <c r="V80" s="106">
        <v>42</v>
      </c>
      <c r="W80" s="106">
        <v>19</v>
      </c>
      <c r="X80" s="106">
        <v>2</v>
      </c>
      <c r="Y80" s="106">
        <v>16</v>
      </c>
      <c r="Z80" s="106">
        <v>0</v>
      </c>
      <c r="AA80" s="7">
        <f aca="true" t="shared" si="23" ref="AA80:AA91">SUM(E80:Z80)</f>
        <v>1442</v>
      </c>
    </row>
    <row r="81" spans="1:27" ht="15.75" customHeight="1">
      <c r="A81" s="295"/>
      <c r="B81" s="295"/>
      <c r="C81" s="195">
        <v>65</v>
      </c>
      <c r="D81" s="195" t="s">
        <v>37</v>
      </c>
      <c r="E81" s="106">
        <v>12</v>
      </c>
      <c r="F81" s="106">
        <v>25</v>
      </c>
      <c r="G81" s="106">
        <v>36</v>
      </c>
      <c r="H81" s="106">
        <v>70</v>
      </c>
      <c r="I81" s="106">
        <v>78</v>
      </c>
      <c r="J81" s="106">
        <v>118</v>
      </c>
      <c r="K81" s="106">
        <v>133</v>
      </c>
      <c r="L81" s="106">
        <v>94</v>
      </c>
      <c r="M81" s="106">
        <v>128</v>
      </c>
      <c r="N81" s="106">
        <v>126</v>
      </c>
      <c r="O81" s="106">
        <v>156</v>
      </c>
      <c r="P81" s="106">
        <v>130</v>
      </c>
      <c r="Q81" s="106">
        <v>79</v>
      </c>
      <c r="R81" s="106">
        <v>58</v>
      </c>
      <c r="S81" s="106">
        <v>42</v>
      </c>
      <c r="T81" s="106">
        <v>33</v>
      </c>
      <c r="U81" s="106">
        <v>20</v>
      </c>
      <c r="V81" s="106">
        <v>18</v>
      </c>
      <c r="W81" s="106">
        <v>10</v>
      </c>
      <c r="X81" s="106">
        <v>3</v>
      </c>
      <c r="Y81" s="106">
        <v>3</v>
      </c>
      <c r="Z81" s="106">
        <v>0</v>
      </c>
      <c r="AA81" s="7">
        <f t="shared" si="23"/>
        <v>1372</v>
      </c>
    </row>
    <row r="82" spans="1:27" ht="15.75" customHeight="1">
      <c r="A82" s="295"/>
      <c r="B82" s="295"/>
      <c r="C82" s="195">
        <v>66</v>
      </c>
      <c r="D82" s="195" t="s">
        <v>140</v>
      </c>
      <c r="E82" s="106">
        <v>17</v>
      </c>
      <c r="F82" s="106">
        <v>22</v>
      </c>
      <c r="G82" s="106">
        <v>38</v>
      </c>
      <c r="H82" s="106">
        <v>51</v>
      </c>
      <c r="I82" s="106">
        <v>57</v>
      </c>
      <c r="J82" s="106">
        <v>58</v>
      </c>
      <c r="K82" s="106">
        <v>100</v>
      </c>
      <c r="L82" s="106">
        <v>85</v>
      </c>
      <c r="M82" s="106">
        <v>137</v>
      </c>
      <c r="N82" s="106">
        <v>106</v>
      </c>
      <c r="O82" s="106">
        <v>137</v>
      </c>
      <c r="P82" s="106">
        <v>125</v>
      </c>
      <c r="Q82" s="106">
        <v>74</v>
      </c>
      <c r="R82" s="106">
        <v>38</v>
      </c>
      <c r="S82" s="106">
        <v>25</v>
      </c>
      <c r="T82" s="106">
        <v>18</v>
      </c>
      <c r="U82" s="106">
        <v>21</v>
      </c>
      <c r="V82" s="106">
        <v>16</v>
      </c>
      <c r="W82" s="106">
        <v>4</v>
      </c>
      <c r="X82" s="106">
        <v>4</v>
      </c>
      <c r="Y82" s="106">
        <v>3</v>
      </c>
      <c r="Z82" s="106">
        <v>0</v>
      </c>
      <c r="AA82" s="7">
        <f t="shared" si="23"/>
        <v>1136</v>
      </c>
    </row>
    <row r="83" spans="1:27" ht="15.75" customHeight="1">
      <c r="A83" s="295"/>
      <c r="B83" s="295"/>
      <c r="C83" s="195">
        <v>67</v>
      </c>
      <c r="D83" s="195" t="s">
        <v>38</v>
      </c>
      <c r="E83" s="106">
        <v>12</v>
      </c>
      <c r="F83" s="106">
        <v>17</v>
      </c>
      <c r="G83" s="106">
        <v>31</v>
      </c>
      <c r="H83" s="106">
        <v>41</v>
      </c>
      <c r="I83" s="106">
        <v>58</v>
      </c>
      <c r="J83" s="106">
        <v>101</v>
      </c>
      <c r="K83" s="106">
        <v>140</v>
      </c>
      <c r="L83" s="106">
        <v>128</v>
      </c>
      <c r="M83" s="106">
        <v>162</v>
      </c>
      <c r="N83" s="106">
        <v>154</v>
      </c>
      <c r="O83" s="106">
        <v>200</v>
      </c>
      <c r="P83" s="106">
        <v>161</v>
      </c>
      <c r="Q83" s="106">
        <v>122</v>
      </c>
      <c r="R83" s="106">
        <v>85</v>
      </c>
      <c r="S83" s="106">
        <v>69</v>
      </c>
      <c r="T83" s="106">
        <v>46</v>
      </c>
      <c r="U83" s="106">
        <v>42</v>
      </c>
      <c r="V83" s="106">
        <v>27</v>
      </c>
      <c r="W83" s="106">
        <v>12</v>
      </c>
      <c r="X83" s="106">
        <v>0</v>
      </c>
      <c r="Y83" s="106">
        <v>9</v>
      </c>
      <c r="Z83" s="106">
        <v>0</v>
      </c>
      <c r="AA83" s="7">
        <f t="shared" si="23"/>
        <v>1617</v>
      </c>
    </row>
    <row r="84" spans="1:27" ht="15.75" customHeight="1">
      <c r="A84" s="295"/>
      <c r="B84" s="295"/>
      <c r="C84" s="195">
        <v>68</v>
      </c>
      <c r="D84" s="72" t="s">
        <v>228</v>
      </c>
      <c r="E84" s="213"/>
      <c r="F84" s="213"/>
      <c r="G84" s="213"/>
      <c r="H84" s="213"/>
      <c r="I84" s="213"/>
      <c r="J84" s="213"/>
      <c r="K84" s="213"/>
      <c r="L84" s="213">
        <v>4</v>
      </c>
      <c r="M84" s="213">
        <v>7</v>
      </c>
      <c r="N84" s="213">
        <v>3</v>
      </c>
      <c r="O84" s="213">
        <v>4</v>
      </c>
      <c r="P84" s="213">
        <v>2</v>
      </c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7">
        <f t="shared" si="23"/>
        <v>20</v>
      </c>
    </row>
    <row r="85" spans="1:27" ht="15.75" customHeight="1">
      <c r="A85" s="295"/>
      <c r="B85" s="372"/>
      <c r="C85" s="364" t="s">
        <v>355</v>
      </c>
      <c r="D85" s="368"/>
      <c r="E85" s="106">
        <f>SUM(E80:E84)</f>
        <v>55</v>
      </c>
      <c r="F85" s="106">
        <f aca="true" t="shared" si="24" ref="F85:Z85">SUM(F80:F84)</f>
        <v>82</v>
      </c>
      <c r="G85" s="106">
        <f t="shared" si="24"/>
        <v>139</v>
      </c>
      <c r="H85" s="106">
        <f t="shared" si="24"/>
        <v>199</v>
      </c>
      <c r="I85" s="106">
        <f t="shared" si="24"/>
        <v>246</v>
      </c>
      <c r="J85" s="106">
        <f t="shared" si="24"/>
        <v>347</v>
      </c>
      <c r="K85" s="106">
        <f t="shared" si="24"/>
        <v>475</v>
      </c>
      <c r="L85" s="106">
        <f t="shared" si="24"/>
        <v>419</v>
      </c>
      <c r="M85" s="106">
        <f t="shared" si="24"/>
        <v>585</v>
      </c>
      <c r="N85" s="106">
        <f t="shared" si="24"/>
        <v>534</v>
      </c>
      <c r="O85" s="106">
        <f t="shared" si="24"/>
        <v>665</v>
      </c>
      <c r="P85" s="106">
        <f t="shared" si="24"/>
        <v>544</v>
      </c>
      <c r="Q85" s="106">
        <f t="shared" si="24"/>
        <v>370</v>
      </c>
      <c r="R85" s="106">
        <f t="shared" si="24"/>
        <v>253</v>
      </c>
      <c r="S85" s="106">
        <f t="shared" si="24"/>
        <v>201</v>
      </c>
      <c r="T85" s="106">
        <f t="shared" si="24"/>
        <v>157</v>
      </c>
      <c r="U85" s="106">
        <f t="shared" si="24"/>
        <v>128</v>
      </c>
      <c r="V85" s="106">
        <f t="shared" si="24"/>
        <v>103</v>
      </c>
      <c r="W85" s="106">
        <f t="shared" si="24"/>
        <v>45</v>
      </c>
      <c r="X85" s="106">
        <f t="shared" si="24"/>
        <v>9</v>
      </c>
      <c r="Y85" s="106">
        <f t="shared" si="24"/>
        <v>31</v>
      </c>
      <c r="Z85" s="106">
        <f t="shared" si="24"/>
        <v>0</v>
      </c>
      <c r="AA85" s="7">
        <f t="shared" si="23"/>
        <v>5587</v>
      </c>
    </row>
    <row r="86" spans="1:27" ht="15.75" customHeight="1">
      <c r="A86" s="372"/>
      <c r="B86" s="295" t="s">
        <v>341</v>
      </c>
      <c r="C86" s="195">
        <v>69</v>
      </c>
      <c r="D86" s="195" t="s">
        <v>39</v>
      </c>
      <c r="E86" s="106">
        <v>4</v>
      </c>
      <c r="F86" s="106">
        <v>7</v>
      </c>
      <c r="G86" s="106">
        <v>13</v>
      </c>
      <c r="H86" s="106">
        <v>17</v>
      </c>
      <c r="I86" s="106">
        <v>21</v>
      </c>
      <c r="J86" s="106">
        <v>18</v>
      </c>
      <c r="K86" s="106">
        <v>27</v>
      </c>
      <c r="L86" s="106">
        <v>12</v>
      </c>
      <c r="M86" s="106">
        <v>23</v>
      </c>
      <c r="N86" s="106">
        <v>19</v>
      </c>
      <c r="O86" s="106">
        <v>31</v>
      </c>
      <c r="P86" s="106">
        <v>32</v>
      </c>
      <c r="Q86" s="106">
        <v>41</v>
      </c>
      <c r="R86" s="106">
        <v>45</v>
      </c>
      <c r="S86" s="106">
        <v>38</v>
      </c>
      <c r="T86" s="106">
        <v>28</v>
      </c>
      <c r="U86" s="106">
        <v>39</v>
      </c>
      <c r="V86" s="106">
        <v>20</v>
      </c>
      <c r="W86" s="106">
        <v>8</v>
      </c>
      <c r="X86" s="106">
        <v>0</v>
      </c>
      <c r="Y86" s="106">
        <v>0</v>
      </c>
      <c r="Z86" s="106">
        <v>0</v>
      </c>
      <c r="AA86" s="7">
        <f t="shared" si="23"/>
        <v>443</v>
      </c>
    </row>
    <row r="87" spans="1:27" ht="15.75" customHeight="1">
      <c r="A87" s="372"/>
      <c r="B87" s="295"/>
      <c r="C87" s="195">
        <v>70</v>
      </c>
      <c r="D87" s="195" t="s">
        <v>40</v>
      </c>
      <c r="E87" s="106">
        <v>53</v>
      </c>
      <c r="F87" s="106">
        <v>89</v>
      </c>
      <c r="G87" s="106">
        <v>95</v>
      </c>
      <c r="H87" s="106">
        <v>107</v>
      </c>
      <c r="I87" s="106">
        <v>126</v>
      </c>
      <c r="J87" s="106">
        <v>166</v>
      </c>
      <c r="K87" s="106">
        <v>228</v>
      </c>
      <c r="L87" s="106">
        <v>244</v>
      </c>
      <c r="M87" s="106">
        <v>264</v>
      </c>
      <c r="N87" s="106">
        <v>217</v>
      </c>
      <c r="O87" s="106">
        <v>238</v>
      </c>
      <c r="P87" s="106">
        <v>174</v>
      </c>
      <c r="Q87" s="106">
        <v>100</v>
      </c>
      <c r="R87" s="106">
        <v>67</v>
      </c>
      <c r="S87" s="106">
        <v>40</v>
      </c>
      <c r="T87" s="106">
        <v>20</v>
      </c>
      <c r="U87" s="106">
        <v>44</v>
      </c>
      <c r="V87" s="106">
        <v>22</v>
      </c>
      <c r="W87" s="106">
        <v>10</v>
      </c>
      <c r="X87" s="106">
        <v>3</v>
      </c>
      <c r="Y87" s="106">
        <v>4</v>
      </c>
      <c r="Z87" s="106">
        <v>1</v>
      </c>
      <c r="AA87" s="7">
        <f t="shared" si="23"/>
        <v>2312</v>
      </c>
    </row>
    <row r="88" spans="1:27" ht="15.75" customHeight="1">
      <c r="A88" s="372"/>
      <c r="B88" s="295"/>
      <c r="C88" s="195">
        <v>71</v>
      </c>
      <c r="D88" s="195" t="s">
        <v>41</v>
      </c>
      <c r="E88" s="106">
        <v>39</v>
      </c>
      <c r="F88" s="106">
        <v>35</v>
      </c>
      <c r="G88" s="106">
        <v>90</v>
      </c>
      <c r="H88" s="106">
        <v>107</v>
      </c>
      <c r="I88" s="106">
        <v>155</v>
      </c>
      <c r="J88" s="106">
        <v>199</v>
      </c>
      <c r="K88" s="106">
        <v>219</v>
      </c>
      <c r="L88" s="106">
        <v>182</v>
      </c>
      <c r="M88" s="106">
        <v>222</v>
      </c>
      <c r="N88" s="106">
        <v>250</v>
      </c>
      <c r="O88" s="106">
        <v>346</v>
      </c>
      <c r="P88" s="106">
        <v>220</v>
      </c>
      <c r="Q88" s="106">
        <v>100</v>
      </c>
      <c r="R88" s="106">
        <v>32</v>
      </c>
      <c r="S88" s="106">
        <v>35</v>
      </c>
      <c r="T88" s="106">
        <v>27</v>
      </c>
      <c r="U88" s="106">
        <v>25</v>
      </c>
      <c r="V88" s="106">
        <v>19</v>
      </c>
      <c r="W88" s="106">
        <v>15</v>
      </c>
      <c r="X88" s="106">
        <v>3</v>
      </c>
      <c r="Y88" s="106">
        <v>1</v>
      </c>
      <c r="Z88" s="106">
        <v>0</v>
      </c>
      <c r="AA88" s="7">
        <f t="shared" si="23"/>
        <v>2321</v>
      </c>
    </row>
    <row r="89" spans="1:27" ht="15.75" customHeight="1">
      <c r="A89" s="372"/>
      <c r="B89" s="295"/>
      <c r="C89" s="195">
        <v>72</v>
      </c>
      <c r="D89" s="195" t="s">
        <v>145</v>
      </c>
      <c r="E89" s="106">
        <v>14</v>
      </c>
      <c r="F89" s="106">
        <v>28</v>
      </c>
      <c r="G89" s="106">
        <v>78</v>
      </c>
      <c r="H89" s="106">
        <v>140</v>
      </c>
      <c r="I89" s="106">
        <v>212</v>
      </c>
      <c r="J89" s="106">
        <v>206</v>
      </c>
      <c r="K89" s="106">
        <v>175</v>
      </c>
      <c r="L89" s="106">
        <v>91</v>
      </c>
      <c r="M89" s="106">
        <v>165</v>
      </c>
      <c r="N89" s="106">
        <v>172</v>
      </c>
      <c r="O89" s="106">
        <v>192</v>
      </c>
      <c r="P89" s="106">
        <v>125</v>
      </c>
      <c r="Q89" s="106">
        <v>59</v>
      </c>
      <c r="R89" s="106">
        <v>38</v>
      </c>
      <c r="S89" s="106">
        <v>38</v>
      </c>
      <c r="T89" s="106">
        <v>37</v>
      </c>
      <c r="U89" s="106">
        <v>23</v>
      </c>
      <c r="V89" s="106">
        <v>11</v>
      </c>
      <c r="W89" s="106">
        <v>6</v>
      </c>
      <c r="X89" s="106">
        <v>0</v>
      </c>
      <c r="Y89" s="106">
        <v>1</v>
      </c>
      <c r="Z89" s="106">
        <v>0</v>
      </c>
      <c r="AA89" s="7">
        <f t="shared" si="23"/>
        <v>1811</v>
      </c>
    </row>
    <row r="90" spans="1:27" ht="15.75" customHeight="1">
      <c r="A90" s="372"/>
      <c r="B90" s="295"/>
      <c r="C90" s="195">
        <v>73</v>
      </c>
      <c r="D90" s="195" t="s">
        <v>146</v>
      </c>
      <c r="E90" s="106">
        <v>28</v>
      </c>
      <c r="F90" s="106">
        <v>35</v>
      </c>
      <c r="G90" s="106">
        <v>91</v>
      </c>
      <c r="H90" s="106">
        <v>124</v>
      </c>
      <c r="I90" s="106">
        <v>108</v>
      </c>
      <c r="J90" s="106">
        <v>85</v>
      </c>
      <c r="K90" s="106">
        <v>136</v>
      </c>
      <c r="L90" s="106">
        <v>148</v>
      </c>
      <c r="M90" s="106">
        <v>198</v>
      </c>
      <c r="N90" s="106">
        <v>163</v>
      </c>
      <c r="O90" s="106">
        <v>152</v>
      </c>
      <c r="P90" s="106">
        <v>96</v>
      </c>
      <c r="Q90" s="106">
        <v>33</v>
      </c>
      <c r="R90" s="106">
        <v>22</v>
      </c>
      <c r="S90" s="106">
        <v>24</v>
      </c>
      <c r="T90" s="106">
        <v>15</v>
      </c>
      <c r="U90" s="106">
        <v>20</v>
      </c>
      <c r="V90" s="106">
        <v>12</v>
      </c>
      <c r="W90" s="106">
        <v>9</v>
      </c>
      <c r="X90" s="106">
        <v>2</v>
      </c>
      <c r="Y90" s="106">
        <v>3</v>
      </c>
      <c r="Z90" s="106">
        <v>0</v>
      </c>
      <c r="AA90" s="7">
        <f t="shared" si="23"/>
        <v>1504</v>
      </c>
    </row>
    <row r="91" spans="1:27" ht="15.75" customHeight="1">
      <c r="A91" s="372"/>
      <c r="B91" s="295"/>
      <c r="C91" s="195">
        <v>74</v>
      </c>
      <c r="D91" s="195" t="s">
        <v>42</v>
      </c>
      <c r="E91" s="10">
        <v>11</v>
      </c>
      <c r="F91" s="10">
        <v>8</v>
      </c>
      <c r="G91" s="10">
        <v>16</v>
      </c>
      <c r="H91" s="10">
        <v>24</v>
      </c>
      <c r="I91" s="10">
        <v>25</v>
      </c>
      <c r="J91" s="10">
        <v>19</v>
      </c>
      <c r="K91" s="10">
        <v>37</v>
      </c>
      <c r="L91" s="10">
        <v>49</v>
      </c>
      <c r="M91" s="10">
        <v>53</v>
      </c>
      <c r="N91" s="10">
        <v>53</v>
      </c>
      <c r="O91" s="10">
        <v>29</v>
      </c>
      <c r="P91" s="10">
        <v>39</v>
      </c>
      <c r="Q91" s="10">
        <v>26</v>
      </c>
      <c r="R91" s="10">
        <v>25</v>
      </c>
      <c r="S91" s="10">
        <v>24</v>
      </c>
      <c r="T91" s="10">
        <v>23</v>
      </c>
      <c r="U91" s="10">
        <v>12</v>
      </c>
      <c r="V91" s="10">
        <v>9</v>
      </c>
      <c r="W91" s="10">
        <v>2</v>
      </c>
      <c r="X91" s="10">
        <v>0</v>
      </c>
      <c r="Y91" s="10">
        <v>0</v>
      </c>
      <c r="Z91" s="10">
        <v>0</v>
      </c>
      <c r="AA91" s="7">
        <f t="shared" si="23"/>
        <v>484</v>
      </c>
    </row>
    <row r="92" spans="1:27" ht="15.75" customHeight="1">
      <c r="A92" s="372"/>
      <c r="B92" s="372"/>
      <c r="C92" s="364" t="s">
        <v>355</v>
      </c>
      <c r="D92" s="368"/>
      <c r="E92" s="213">
        <f>SUM(E86:E91)</f>
        <v>149</v>
      </c>
      <c r="F92" s="213">
        <f aca="true" t="shared" si="25" ref="F92:Z92">SUM(F86:F91)</f>
        <v>202</v>
      </c>
      <c r="G92" s="213">
        <f t="shared" si="25"/>
        <v>383</v>
      </c>
      <c r="H92" s="213">
        <f t="shared" si="25"/>
        <v>519</v>
      </c>
      <c r="I92" s="213">
        <f t="shared" si="25"/>
        <v>647</v>
      </c>
      <c r="J92" s="213">
        <f t="shared" si="25"/>
        <v>693</v>
      </c>
      <c r="K92" s="213">
        <f t="shared" si="25"/>
        <v>822</v>
      </c>
      <c r="L92" s="213">
        <f aca="true" t="shared" si="26" ref="L92:Q92">SUM(L86:L91)</f>
        <v>726</v>
      </c>
      <c r="M92" s="213">
        <f t="shared" si="26"/>
        <v>925</v>
      </c>
      <c r="N92" s="213">
        <f t="shared" si="26"/>
        <v>874</v>
      </c>
      <c r="O92" s="213">
        <f t="shared" si="26"/>
        <v>988</v>
      </c>
      <c r="P92" s="213">
        <f t="shared" si="26"/>
        <v>686</v>
      </c>
      <c r="Q92" s="213">
        <f t="shared" si="26"/>
        <v>359</v>
      </c>
      <c r="R92" s="213">
        <f t="shared" si="25"/>
        <v>229</v>
      </c>
      <c r="S92" s="213">
        <f t="shared" si="25"/>
        <v>199</v>
      </c>
      <c r="T92" s="213">
        <f t="shared" si="25"/>
        <v>150</v>
      </c>
      <c r="U92" s="213">
        <f t="shared" si="25"/>
        <v>163</v>
      </c>
      <c r="V92" s="213">
        <f t="shared" si="25"/>
        <v>93</v>
      </c>
      <c r="W92" s="213">
        <f t="shared" si="25"/>
        <v>50</v>
      </c>
      <c r="X92" s="213">
        <f t="shared" si="25"/>
        <v>8</v>
      </c>
      <c r="Y92" s="213">
        <f t="shared" si="25"/>
        <v>9</v>
      </c>
      <c r="Z92" s="213">
        <f t="shared" si="25"/>
        <v>1</v>
      </c>
      <c r="AA92" s="213">
        <f>SUM(AA86:AA91)</f>
        <v>8875</v>
      </c>
    </row>
    <row r="93" spans="1:27" ht="17.25" customHeight="1">
      <c r="A93" s="372"/>
      <c r="B93" s="293" t="s">
        <v>220</v>
      </c>
      <c r="C93" s="294"/>
      <c r="D93" s="294"/>
      <c r="E93" s="106">
        <f>E92+E85</f>
        <v>204</v>
      </c>
      <c r="F93" s="106">
        <f aca="true" t="shared" si="27" ref="F93:Z93">F92+F85</f>
        <v>284</v>
      </c>
      <c r="G93" s="106">
        <f t="shared" si="27"/>
        <v>522</v>
      </c>
      <c r="H93" s="106">
        <f t="shared" si="27"/>
        <v>718</v>
      </c>
      <c r="I93" s="106">
        <f t="shared" si="27"/>
        <v>893</v>
      </c>
      <c r="J93" s="106">
        <f t="shared" si="27"/>
        <v>1040</v>
      </c>
      <c r="K93" s="106">
        <f t="shared" si="27"/>
        <v>1297</v>
      </c>
      <c r="L93" s="106">
        <f aca="true" t="shared" si="28" ref="L93:Q93">L92+L85</f>
        <v>1145</v>
      </c>
      <c r="M93" s="106">
        <f t="shared" si="28"/>
        <v>1510</v>
      </c>
      <c r="N93" s="106">
        <f t="shared" si="28"/>
        <v>1408</v>
      </c>
      <c r="O93" s="106">
        <f t="shared" si="28"/>
        <v>1653</v>
      </c>
      <c r="P93" s="106">
        <f t="shared" si="28"/>
        <v>1230</v>
      </c>
      <c r="Q93" s="106">
        <f t="shared" si="28"/>
        <v>729</v>
      </c>
      <c r="R93" s="106">
        <f t="shared" si="27"/>
        <v>482</v>
      </c>
      <c r="S93" s="106">
        <f t="shared" si="27"/>
        <v>400</v>
      </c>
      <c r="T93" s="106">
        <f t="shared" si="27"/>
        <v>307</v>
      </c>
      <c r="U93" s="106">
        <f t="shared" si="27"/>
        <v>291</v>
      </c>
      <c r="V93" s="106">
        <f t="shared" si="27"/>
        <v>196</v>
      </c>
      <c r="W93" s="106">
        <f t="shared" si="27"/>
        <v>95</v>
      </c>
      <c r="X93" s="106">
        <f t="shared" si="27"/>
        <v>17</v>
      </c>
      <c r="Y93" s="106">
        <f t="shared" si="27"/>
        <v>40</v>
      </c>
      <c r="Z93" s="106">
        <f t="shared" si="27"/>
        <v>1</v>
      </c>
      <c r="AA93" s="106">
        <f>AA92+AA85</f>
        <v>14462</v>
      </c>
    </row>
    <row r="94" spans="1:27" ht="15" customHeight="1">
      <c r="A94" s="368" t="s">
        <v>700</v>
      </c>
      <c r="B94" s="368"/>
      <c r="C94" s="368"/>
      <c r="D94" s="368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7">
        <f>SUM(E94:Z94)</f>
        <v>0</v>
      </c>
    </row>
    <row r="95" spans="1:27" ht="15" customHeight="1">
      <c r="A95" s="368" t="s">
        <v>217</v>
      </c>
      <c r="B95" s="368"/>
      <c r="C95" s="368"/>
      <c r="D95" s="368"/>
      <c r="E95" s="213"/>
      <c r="F95" s="213"/>
      <c r="G95" s="213"/>
      <c r="H95" s="213"/>
      <c r="I95" s="213"/>
      <c r="J95" s="213">
        <v>1</v>
      </c>
      <c r="K95" s="213">
        <v>6</v>
      </c>
      <c r="L95" s="213">
        <v>11</v>
      </c>
      <c r="M95" s="213">
        <v>35</v>
      </c>
      <c r="N95" s="213">
        <v>25</v>
      </c>
      <c r="O95" s="213">
        <v>36</v>
      </c>
      <c r="P95" s="213">
        <v>17</v>
      </c>
      <c r="Q95" s="213">
        <v>4</v>
      </c>
      <c r="R95" s="213">
        <v>1</v>
      </c>
      <c r="S95" s="213">
        <v>2</v>
      </c>
      <c r="T95" s="213"/>
      <c r="U95" s="213">
        <v>1</v>
      </c>
      <c r="V95" s="213"/>
      <c r="W95" s="213"/>
      <c r="X95" s="213"/>
      <c r="Y95" s="213"/>
      <c r="Z95" s="213"/>
      <c r="AA95" s="7">
        <f>SUM(E95:Z95)</f>
        <v>139</v>
      </c>
    </row>
    <row r="96" spans="1:27" ht="15" customHeight="1">
      <c r="A96" s="370" t="s">
        <v>221</v>
      </c>
      <c r="B96" s="370"/>
      <c r="C96" s="370"/>
      <c r="D96" s="370"/>
      <c r="E96" s="213">
        <f>E95+E94+E93+E79+E51+E26</f>
        <v>970</v>
      </c>
      <c r="F96" s="213">
        <f aca="true" t="shared" si="29" ref="F96:Z96">F95+F94+F93+F79+F51+F26</f>
        <v>1485</v>
      </c>
      <c r="G96" s="213">
        <f t="shared" si="29"/>
        <v>2751</v>
      </c>
      <c r="H96" s="213">
        <f t="shared" si="29"/>
        <v>4386</v>
      </c>
      <c r="I96" s="213">
        <f t="shared" si="29"/>
        <v>5172</v>
      </c>
      <c r="J96" s="213">
        <f t="shared" si="29"/>
        <v>6132</v>
      </c>
      <c r="K96" s="213">
        <f t="shared" si="29"/>
        <v>7533</v>
      </c>
      <c r="L96" s="213">
        <f t="shared" si="29"/>
        <v>7036</v>
      </c>
      <c r="M96" s="213">
        <f t="shared" si="29"/>
        <v>9893</v>
      </c>
      <c r="N96" s="213">
        <f t="shared" si="29"/>
        <v>10821</v>
      </c>
      <c r="O96" s="213">
        <f t="shared" si="29"/>
        <v>12329</v>
      </c>
      <c r="P96" s="213">
        <f t="shared" si="29"/>
        <v>9516</v>
      </c>
      <c r="Q96" s="213">
        <f t="shared" si="29"/>
        <v>5913</v>
      </c>
      <c r="R96" s="213">
        <f t="shared" si="29"/>
        <v>3851</v>
      </c>
      <c r="S96" s="213">
        <f t="shared" si="29"/>
        <v>3381</v>
      </c>
      <c r="T96" s="213">
        <f t="shared" si="29"/>
        <v>2813</v>
      </c>
      <c r="U96" s="213">
        <f t="shared" si="29"/>
        <v>2318</v>
      </c>
      <c r="V96" s="213">
        <f t="shared" si="29"/>
        <v>1298</v>
      </c>
      <c r="W96" s="213">
        <f t="shared" si="29"/>
        <v>586</v>
      </c>
      <c r="X96" s="213">
        <f t="shared" si="29"/>
        <v>200</v>
      </c>
      <c r="Y96" s="213">
        <f t="shared" si="29"/>
        <v>363</v>
      </c>
      <c r="Z96" s="213">
        <f t="shared" si="29"/>
        <v>8</v>
      </c>
      <c r="AA96" s="213">
        <f>SUM(E96:Z96)</f>
        <v>98755</v>
      </c>
    </row>
    <row r="97" spans="5:27" ht="11.25"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5:27" ht="11.25"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5:27" ht="11.25"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5:27" ht="11.25"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5:27" ht="11.25"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5:27" ht="11.25"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5:27" ht="11.25"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5:27" ht="11.25"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5:27" ht="11.25"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5:27" ht="11.25"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5:27" ht="11.25"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5:27" ht="11.25"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5:27" ht="11.25"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5:27" ht="11.25"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5:27" ht="11.25"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5:27" ht="11.25"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5:27" ht="11.25"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</sheetData>
  <sheetProtection/>
  <mergeCells count="60">
    <mergeCell ref="A96:D96"/>
    <mergeCell ref="B72:B78"/>
    <mergeCell ref="C78:D78"/>
    <mergeCell ref="B79:D79"/>
    <mergeCell ref="A80:A93"/>
    <mergeCell ref="B86:B92"/>
    <mergeCell ref="C92:D92"/>
    <mergeCell ref="B93:D93"/>
    <mergeCell ref="A94:D94"/>
    <mergeCell ref="B80:B85"/>
    <mergeCell ref="A95:D95"/>
    <mergeCell ref="A52:A79"/>
    <mergeCell ref="B52:B57"/>
    <mergeCell ref="C57:D57"/>
    <mergeCell ref="B58:B64"/>
    <mergeCell ref="C64:D64"/>
    <mergeCell ref="B65:B71"/>
    <mergeCell ref="C71:D71"/>
    <mergeCell ref="C85:D85"/>
    <mergeCell ref="A27:A51"/>
    <mergeCell ref="B27:B34"/>
    <mergeCell ref="C34:D34"/>
    <mergeCell ref="B35:B44"/>
    <mergeCell ref="C44:D44"/>
    <mergeCell ref="B45:B50"/>
    <mergeCell ref="C50:D50"/>
    <mergeCell ref="B51:D51"/>
    <mergeCell ref="A4:A26"/>
    <mergeCell ref="B4:B11"/>
    <mergeCell ref="C11:D11"/>
    <mergeCell ref="B12:B18"/>
    <mergeCell ref="C18:D18"/>
    <mergeCell ref="B19:B25"/>
    <mergeCell ref="C25:D25"/>
    <mergeCell ref="B26:D26"/>
    <mergeCell ref="E2:E3"/>
    <mergeCell ref="F2:F3"/>
    <mergeCell ref="K2:K3"/>
    <mergeCell ref="A2:A3"/>
    <mergeCell ref="B2:B3"/>
    <mergeCell ref="P2:P3"/>
    <mergeCell ref="G2:G3"/>
    <mergeCell ref="J2:J3"/>
    <mergeCell ref="O2:O3"/>
    <mergeCell ref="M2:M3"/>
    <mergeCell ref="N2:N3"/>
    <mergeCell ref="H2:H3"/>
    <mergeCell ref="I2:I3"/>
    <mergeCell ref="L2:L3"/>
    <mergeCell ref="X2:X3"/>
    <mergeCell ref="Y2:Y3"/>
    <mergeCell ref="S2:S3"/>
    <mergeCell ref="T2:T3"/>
    <mergeCell ref="Z2:Z3"/>
    <mergeCell ref="AA2:AA3"/>
    <mergeCell ref="Q2:Q3"/>
    <mergeCell ref="R2:R3"/>
    <mergeCell ref="U2:U3"/>
    <mergeCell ref="V2:V3"/>
    <mergeCell ref="W2:W3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="130" zoomScaleNormal="130" zoomScalePageLayoutView="0" workbookViewId="0" topLeftCell="A1">
      <pane ySplit="5" topLeftCell="A48" activePane="bottomLeft" state="frozen"/>
      <selection pane="topLeft" activeCell="A1" sqref="A1"/>
      <selection pane="bottomLeft" activeCell="Y15" sqref="Y15"/>
    </sheetView>
  </sheetViews>
  <sheetFormatPr defaultColWidth="8.88671875" defaultRowHeight="13.5"/>
  <cols>
    <col min="1" max="2" width="2.10546875" style="109" customWidth="1"/>
    <col min="3" max="3" width="2.3359375" style="109" customWidth="1"/>
    <col min="4" max="4" width="5.3359375" style="109" customWidth="1"/>
    <col min="5" max="8" width="3.88671875" style="109" customWidth="1"/>
    <col min="9" max="9" width="3.5546875" style="109" customWidth="1"/>
    <col min="10" max="10" width="3.6640625" style="109" customWidth="1"/>
    <col min="11" max="12" width="3.5546875" style="109" customWidth="1"/>
    <col min="13" max="13" width="3.3359375" style="109" customWidth="1"/>
    <col min="14" max="14" width="3.21484375" style="109" customWidth="1"/>
    <col min="15" max="16" width="3.4453125" style="109" customWidth="1"/>
    <col min="17" max="17" width="3.3359375" style="109" customWidth="1"/>
    <col min="18" max="19" width="3.5546875" style="109" customWidth="1"/>
    <col min="20" max="23" width="3.10546875" style="109" customWidth="1"/>
    <col min="24" max="16384" width="8.88671875" style="109" customWidth="1"/>
  </cols>
  <sheetData>
    <row r="1" spans="1:13" ht="15.75" customHeight="1">
      <c r="A1" s="450" t="s">
        <v>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23" ht="10.5" customHeight="1">
      <c r="A2" s="451" t="s">
        <v>222</v>
      </c>
      <c r="B2" s="451" t="s">
        <v>223</v>
      </c>
      <c r="C2" s="110"/>
      <c r="D2" s="111" t="s">
        <v>231</v>
      </c>
      <c r="E2" s="452" t="s">
        <v>51</v>
      </c>
      <c r="F2" s="453"/>
      <c r="G2" s="453"/>
      <c r="H2" s="453"/>
      <c r="I2" s="454"/>
      <c r="J2" s="452" t="s">
        <v>52</v>
      </c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9" customHeight="1">
      <c r="A3" s="451"/>
      <c r="B3" s="451"/>
      <c r="C3" s="112"/>
      <c r="D3" s="113"/>
      <c r="E3" s="436" t="s">
        <v>444</v>
      </c>
      <c r="F3" s="436" t="s">
        <v>53</v>
      </c>
      <c r="G3" s="436" t="s">
        <v>218</v>
      </c>
      <c r="H3" s="436" t="s">
        <v>54</v>
      </c>
      <c r="I3" s="436" t="s">
        <v>55</v>
      </c>
      <c r="J3" s="447" t="s">
        <v>53</v>
      </c>
      <c r="K3" s="448"/>
      <c r="L3" s="448"/>
      <c r="M3" s="448"/>
      <c r="N3" s="449"/>
      <c r="O3" s="447" t="s">
        <v>218</v>
      </c>
      <c r="P3" s="448"/>
      <c r="Q3" s="449"/>
      <c r="R3" s="447" t="s">
        <v>55</v>
      </c>
      <c r="S3" s="448"/>
      <c r="T3" s="436" t="s">
        <v>56</v>
      </c>
      <c r="U3" s="436" t="s">
        <v>596</v>
      </c>
      <c r="V3" s="436" t="s">
        <v>597</v>
      </c>
      <c r="W3" s="436" t="s">
        <v>598</v>
      </c>
    </row>
    <row r="4" spans="1:23" ht="8.25" customHeight="1">
      <c r="A4" s="451"/>
      <c r="B4" s="451"/>
      <c r="C4" s="439" t="s">
        <v>599</v>
      </c>
      <c r="D4" s="440"/>
      <c r="E4" s="437"/>
      <c r="F4" s="437"/>
      <c r="G4" s="437"/>
      <c r="H4" s="437"/>
      <c r="I4" s="437"/>
      <c r="J4" s="443" t="s">
        <v>600</v>
      </c>
      <c r="K4" s="444"/>
      <c r="L4" s="445" t="s">
        <v>601</v>
      </c>
      <c r="M4" s="445" t="s">
        <v>602</v>
      </c>
      <c r="N4" s="445" t="s">
        <v>603</v>
      </c>
      <c r="O4" s="445" t="s">
        <v>600</v>
      </c>
      <c r="P4" s="445" t="s">
        <v>601</v>
      </c>
      <c r="Q4" s="445" t="s">
        <v>604</v>
      </c>
      <c r="R4" s="436" t="s">
        <v>604</v>
      </c>
      <c r="S4" s="436" t="s">
        <v>605</v>
      </c>
      <c r="T4" s="437"/>
      <c r="U4" s="437"/>
      <c r="V4" s="437"/>
      <c r="W4" s="437"/>
    </row>
    <row r="5" spans="1:23" ht="8.25" customHeight="1">
      <c r="A5" s="451"/>
      <c r="B5" s="451"/>
      <c r="C5" s="441"/>
      <c r="D5" s="442"/>
      <c r="E5" s="438"/>
      <c r="F5" s="438"/>
      <c r="G5" s="438"/>
      <c r="H5" s="438"/>
      <c r="I5" s="438"/>
      <c r="J5" s="114" t="s">
        <v>606</v>
      </c>
      <c r="K5" s="114" t="s">
        <v>607</v>
      </c>
      <c r="L5" s="446"/>
      <c r="M5" s="446"/>
      <c r="N5" s="446"/>
      <c r="O5" s="446"/>
      <c r="P5" s="446"/>
      <c r="Q5" s="446"/>
      <c r="R5" s="438"/>
      <c r="S5" s="438"/>
      <c r="T5" s="438"/>
      <c r="U5" s="438"/>
      <c r="V5" s="438"/>
      <c r="W5" s="438"/>
    </row>
    <row r="6" spans="1:23" s="116" customFormat="1" ht="15" customHeight="1">
      <c r="A6" s="431" t="s">
        <v>608</v>
      </c>
      <c r="B6" s="431" t="s">
        <v>609</v>
      </c>
      <c r="C6" s="115">
        <v>1</v>
      </c>
      <c r="D6" s="115" t="s">
        <v>610</v>
      </c>
      <c r="E6" s="71">
        <v>1</v>
      </c>
      <c r="F6" s="71">
        <v>1</v>
      </c>
      <c r="G6" s="71"/>
      <c r="H6" s="71"/>
      <c r="I6" s="71"/>
      <c r="J6" s="71"/>
      <c r="K6" s="71"/>
      <c r="L6" s="71"/>
      <c r="M6" s="71"/>
      <c r="N6" s="71">
        <v>1</v>
      </c>
      <c r="O6" s="71"/>
      <c r="P6" s="71"/>
      <c r="Q6" s="71"/>
      <c r="R6" s="71"/>
      <c r="S6" s="71"/>
      <c r="T6" s="71"/>
      <c r="U6" s="71"/>
      <c r="V6" s="71"/>
      <c r="W6" s="71"/>
    </row>
    <row r="7" spans="1:23" s="116" customFormat="1" ht="15" customHeight="1">
      <c r="A7" s="432"/>
      <c r="B7" s="432"/>
      <c r="C7" s="115">
        <v>2</v>
      </c>
      <c r="D7" s="115" t="s">
        <v>611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116" customFormat="1" ht="15" customHeight="1">
      <c r="A8" s="432"/>
      <c r="B8" s="432"/>
      <c r="C8" s="115">
        <v>3</v>
      </c>
      <c r="D8" s="115" t="s">
        <v>612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116" customFormat="1" ht="15" customHeight="1">
      <c r="A9" s="432"/>
      <c r="B9" s="432"/>
      <c r="C9" s="115">
        <v>4</v>
      </c>
      <c r="D9" s="115" t="s">
        <v>613</v>
      </c>
      <c r="E9" s="71">
        <v>1</v>
      </c>
      <c r="F9" s="71">
        <v>1</v>
      </c>
      <c r="G9" s="71"/>
      <c r="H9" s="71"/>
      <c r="I9" s="71"/>
      <c r="J9" s="71"/>
      <c r="K9" s="71"/>
      <c r="L9" s="71">
        <v>1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116" customFormat="1" ht="15" customHeight="1">
      <c r="A10" s="432"/>
      <c r="B10" s="432"/>
      <c r="C10" s="115">
        <v>5</v>
      </c>
      <c r="D10" s="115" t="s">
        <v>614</v>
      </c>
      <c r="E10" s="71">
        <v>1</v>
      </c>
      <c r="F10" s="71"/>
      <c r="G10" s="71"/>
      <c r="H10" s="71">
        <v>1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>
        <v>1</v>
      </c>
    </row>
    <row r="11" spans="1:23" s="116" customFormat="1" ht="15" customHeight="1">
      <c r="A11" s="432"/>
      <c r="B11" s="432"/>
      <c r="C11" s="115">
        <v>6</v>
      </c>
      <c r="D11" s="115" t="s">
        <v>615</v>
      </c>
      <c r="E11" s="71">
        <v>3</v>
      </c>
      <c r="F11" s="71">
        <v>2</v>
      </c>
      <c r="G11" s="71"/>
      <c r="H11" s="71">
        <v>1</v>
      </c>
      <c r="I11" s="71"/>
      <c r="J11" s="71"/>
      <c r="K11" s="71"/>
      <c r="L11" s="71">
        <v>2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>
        <v>1</v>
      </c>
    </row>
    <row r="12" spans="1:23" s="116" customFormat="1" ht="15" customHeight="1">
      <c r="A12" s="432"/>
      <c r="B12" s="432"/>
      <c r="C12" s="117">
        <v>7</v>
      </c>
      <c r="D12" s="117" t="s">
        <v>616</v>
      </c>
      <c r="E12" s="71">
        <v>2</v>
      </c>
      <c r="F12" s="71">
        <v>1</v>
      </c>
      <c r="G12" s="71">
        <v>1</v>
      </c>
      <c r="H12" s="71"/>
      <c r="I12" s="71"/>
      <c r="J12" s="71"/>
      <c r="K12" s="71"/>
      <c r="L12" s="71"/>
      <c r="M12" s="71"/>
      <c r="N12" s="71">
        <v>1</v>
      </c>
      <c r="O12" s="71"/>
      <c r="P12" s="71"/>
      <c r="Q12" s="71">
        <v>1</v>
      </c>
      <c r="R12" s="71"/>
      <c r="S12" s="71"/>
      <c r="T12" s="71"/>
      <c r="U12" s="71"/>
      <c r="V12" s="71"/>
      <c r="W12" s="71"/>
    </row>
    <row r="13" spans="1:23" s="116" customFormat="1" ht="15" customHeight="1">
      <c r="A13" s="432"/>
      <c r="B13" s="430"/>
      <c r="C13" s="433" t="s">
        <v>617</v>
      </c>
      <c r="D13" s="425"/>
      <c r="E13" s="71">
        <f>SUM(E6:E12)</f>
        <v>8</v>
      </c>
      <c r="F13" s="71">
        <f aca="true" t="shared" si="0" ref="F13:W13">SUM(F6:F12)</f>
        <v>5</v>
      </c>
      <c r="G13" s="71">
        <f t="shared" si="0"/>
        <v>1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3</v>
      </c>
      <c r="M13" s="71">
        <f t="shared" si="0"/>
        <v>0</v>
      </c>
      <c r="N13" s="71">
        <f t="shared" si="0"/>
        <v>2</v>
      </c>
      <c r="O13" s="71">
        <f t="shared" si="0"/>
        <v>0</v>
      </c>
      <c r="P13" s="71">
        <f t="shared" si="0"/>
        <v>0</v>
      </c>
      <c r="Q13" s="71">
        <f t="shared" si="0"/>
        <v>1</v>
      </c>
      <c r="R13" s="71">
        <f t="shared" si="0"/>
        <v>0</v>
      </c>
      <c r="S13" s="71">
        <f t="shared" si="0"/>
        <v>0</v>
      </c>
      <c r="T13" s="71">
        <f t="shared" si="0"/>
        <v>0</v>
      </c>
      <c r="U13" s="71">
        <f t="shared" si="0"/>
        <v>0</v>
      </c>
      <c r="V13" s="71">
        <f t="shared" si="0"/>
        <v>0</v>
      </c>
      <c r="W13" s="71">
        <f t="shared" si="0"/>
        <v>2</v>
      </c>
    </row>
    <row r="14" spans="1:23" s="116" customFormat="1" ht="15" customHeight="1">
      <c r="A14" s="432"/>
      <c r="B14" s="431" t="s">
        <v>618</v>
      </c>
      <c r="C14" s="118">
        <v>8</v>
      </c>
      <c r="D14" s="118" t="s">
        <v>619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116" customFormat="1" ht="15" customHeight="1">
      <c r="A15" s="432"/>
      <c r="B15" s="432"/>
      <c r="C15" s="115">
        <v>9</v>
      </c>
      <c r="D15" s="115" t="s">
        <v>620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116" customFormat="1" ht="15" customHeight="1">
      <c r="A16" s="432"/>
      <c r="B16" s="432"/>
      <c r="C16" s="115">
        <v>10</v>
      </c>
      <c r="D16" s="115" t="s">
        <v>621</v>
      </c>
      <c r="E16" s="71">
        <v>1</v>
      </c>
      <c r="F16" s="71">
        <v>1</v>
      </c>
      <c r="G16" s="71"/>
      <c r="H16" s="71"/>
      <c r="I16" s="71"/>
      <c r="J16" s="71"/>
      <c r="K16" s="71"/>
      <c r="L16" s="71"/>
      <c r="M16" s="71"/>
      <c r="N16" s="71">
        <v>1</v>
      </c>
      <c r="O16" s="71"/>
      <c r="P16" s="71"/>
      <c r="Q16" s="71"/>
      <c r="R16" s="71"/>
      <c r="S16" s="71"/>
      <c r="T16" s="71"/>
      <c r="U16" s="71"/>
      <c r="V16" s="71"/>
      <c r="W16" s="71"/>
    </row>
    <row r="17" spans="1:23" s="116" customFormat="1" ht="15" customHeight="1">
      <c r="A17" s="432"/>
      <c r="B17" s="432"/>
      <c r="C17" s="115">
        <v>11</v>
      </c>
      <c r="D17" s="115" t="s">
        <v>622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116" customFormat="1" ht="15" customHeight="1">
      <c r="A18" s="432"/>
      <c r="B18" s="432"/>
      <c r="C18" s="115">
        <v>12</v>
      </c>
      <c r="D18" s="117" t="s">
        <v>623</v>
      </c>
      <c r="E18" s="71">
        <v>2</v>
      </c>
      <c r="F18" s="71"/>
      <c r="G18" s="71">
        <v>1</v>
      </c>
      <c r="H18" s="71">
        <v>1</v>
      </c>
      <c r="I18" s="71"/>
      <c r="J18" s="71"/>
      <c r="K18" s="71"/>
      <c r="L18" s="71"/>
      <c r="M18" s="71"/>
      <c r="N18" s="71"/>
      <c r="O18" s="71"/>
      <c r="P18" s="71"/>
      <c r="Q18" s="71">
        <v>1</v>
      </c>
      <c r="R18" s="71"/>
      <c r="S18" s="71"/>
      <c r="T18" s="71"/>
      <c r="U18" s="71"/>
      <c r="V18" s="71"/>
      <c r="W18" s="71">
        <v>1</v>
      </c>
    </row>
    <row r="19" spans="1:23" s="116" customFormat="1" ht="15" customHeight="1">
      <c r="A19" s="432"/>
      <c r="B19" s="432"/>
      <c r="C19" s="117">
        <v>13</v>
      </c>
      <c r="D19" s="115" t="s">
        <v>624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116" customFormat="1" ht="15" customHeight="1">
      <c r="A20" s="432"/>
      <c r="B20" s="430"/>
      <c r="C20" s="433" t="s">
        <v>617</v>
      </c>
      <c r="D20" s="425"/>
      <c r="E20" s="71">
        <f>SUM(E14:E19)</f>
        <v>3</v>
      </c>
      <c r="F20" s="71">
        <f aca="true" t="shared" si="1" ref="F20:W20">SUM(F14:F19)</f>
        <v>1</v>
      </c>
      <c r="G20" s="71">
        <f t="shared" si="1"/>
        <v>1</v>
      </c>
      <c r="H20" s="71">
        <f t="shared" si="1"/>
        <v>1</v>
      </c>
      <c r="I20" s="71">
        <f t="shared" si="1"/>
        <v>0</v>
      </c>
      <c r="J20" s="71">
        <f t="shared" si="1"/>
        <v>0</v>
      </c>
      <c r="K20" s="71">
        <f t="shared" si="1"/>
        <v>0</v>
      </c>
      <c r="L20" s="71">
        <f t="shared" si="1"/>
        <v>0</v>
      </c>
      <c r="M20" s="71">
        <f t="shared" si="1"/>
        <v>0</v>
      </c>
      <c r="N20" s="71">
        <f t="shared" si="1"/>
        <v>1</v>
      </c>
      <c r="O20" s="71">
        <f t="shared" si="1"/>
        <v>0</v>
      </c>
      <c r="P20" s="71">
        <f t="shared" si="1"/>
        <v>0</v>
      </c>
      <c r="Q20" s="71">
        <f t="shared" si="1"/>
        <v>1</v>
      </c>
      <c r="R20" s="71">
        <f t="shared" si="1"/>
        <v>0</v>
      </c>
      <c r="S20" s="71">
        <f t="shared" si="1"/>
        <v>0</v>
      </c>
      <c r="T20" s="71">
        <f t="shared" si="1"/>
        <v>0</v>
      </c>
      <c r="U20" s="71">
        <f t="shared" si="1"/>
        <v>0</v>
      </c>
      <c r="V20" s="71">
        <f t="shared" si="1"/>
        <v>0</v>
      </c>
      <c r="W20" s="71">
        <f t="shared" si="1"/>
        <v>1</v>
      </c>
    </row>
    <row r="21" spans="1:23" s="116" customFormat="1" ht="15" customHeight="1">
      <c r="A21" s="432"/>
      <c r="B21" s="431" t="s">
        <v>625</v>
      </c>
      <c r="C21" s="118">
        <v>14</v>
      </c>
      <c r="D21" s="175" t="s">
        <v>103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s="116" customFormat="1" ht="15" customHeight="1">
      <c r="A22" s="432"/>
      <c r="B22" s="432"/>
      <c r="C22" s="115">
        <v>15</v>
      </c>
      <c r="D22" s="115" t="s">
        <v>626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s="116" customFormat="1" ht="15" customHeight="1">
      <c r="A23" s="432"/>
      <c r="B23" s="432"/>
      <c r="C23" s="115">
        <v>16</v>
      </c>
      <c r="D23" s="115" t="s">
        <v>627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s="116" customFormat="1" ht="15" customHeight="1">
      <c r="A24" s="432"/>
      <c r="B24" s="432"/>
      <c r="C24" s="115">
        <v>17</v>
      </c>
      <c r="D24" s="115" t="s">
        <v>628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s="116" customFormat="1" ht="15" customHeight="1">
      <c r="A25" s="432"/>
      <c r="B25" s="432"/>
      <c r="C25" s="115">
        <v>18</v>
      </c>
      <c r="D25" s="115" t="s">
        <v>629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s="116" customFormat="1" ht="15" customHeight="1">
      <c r="A26" s="432"/>
      <c r="B26" s="432"/>
      <c r="C26" s="115">
        <v>19</v>
      </c>
      <c r="D26" s="115" t="s">
        <v>630</v>
      </c>
      <c r="E26" s="71">
        <v>5</v>
      </c>
      <c r="F26" s="71">
        <v>3</v>
      </c>
      <c r="G26" s="71">
        <v>1</v>
      </c>
      <c r="H26" s="71">
        <v>1</v>
      </c>
      <c r="I26" s="71"/>
      <c r="J26" s="71">
        <v>1</v>
      </c>
      <c r="K26" s="71"/>
      <c r="L26" s="71">
        <v>1</v>
      </c>
      <c r="M26" s="71"/>
      <c r="N26" s="71">
        <v>1</v>
      </c>
      <c r="O26" s="71">
        <v>1</v>
      </c>
      <c r="P26" s="71"/>
      <c r="Q26" s="71"/>
      <c r="R26" s="71"/>
      <c r="S26" s="71"/>
      <c r="T26" s="71"/>
      <c r="U26" s="71"/>
      <c r="V26" s="71"/>
      <c r="W26" s="71">
        <v>1</v>
      </c>
    </row>
    <row r="27" spans="1:23" s="116" customFormat="1" ht="15" customHeight="1">
      <c r="A27" s="432"/>
      <c r="B27" s="430"/>
      <c r="C27" s="433" t="s">
        <v>617</v>
      </c>
      <c r="D27" s="425"/>
      <c r="E27" s="71">
        <f>SUM(E21:E26)</f>
        <v>5</v>
      </c>
      <c r="F27" s="71">
        <f aca="true" t="shared" si="2" ref="F27:W27">SUM(F21:F26)</f>
        <v>3</v>
      </c>
      <c r="G27" s="71">
        <f t="shared" si="2"/>
        <v>1</v>
      </c>
      <c r="H27" s="71">
        <f t="shared" si="2"/>
        <v>1</v>
      </c>
      <c r="I27" s="71">
        <f t="shared" si="2"/>
        <v>0</v>
      </c>
      <c r="J27" s="71">
        <f t="shared" si="2"/>
        <v>1</v>
      </c>
      <c r="K27" s="71">
        <f t="shared" si="2"/>
        <v>0</v>
      </c>
      <c r="L27" s="71">
        <f t="shared" si="2"/>
        <v>1</v>
      </c>
      <c r="M27" s="71">
        <f t="shared" si="2"/>
        <v>0</v>
      </c>
      <c r="N27" s="71">
        <f t="shared" si="2"/>
        <v>1</v>
      </c>
      <c r="O27" s="71">
        <f t="shared" si="2"/>
        <v>1</v>
      </c>
      <c r="P27" s="71">
        <f t="shared" si="2"/>
        <v>0</v>
      </c>
      <c r="Q27" s="71">
        <f t="shared" si="2"/>
        <v>0</v>
      </c>
      <c r="R27" s="71">
        <f t="shared" si="2"/>
        <v>0</v>
      </c>
      <c r="S27" s="71">
        <f t="shared" si="2"/>
        <v>0</v>
      </c>
      <c r="T27" s="71">
        <f t="shared" si="2"/>
        <v>0</v>
      </c>
      <c r="U27" s="71">
        <f t="shared" si="2"/>
        <v>0</v>
      </c>
      <c r="V27" s="71">
        <f t="shared" si="2"/>
        <v>0</v>
      </c>
      <c r="W27" s="71">
        <f t="shared" si="2"/>
        <v>1</v>
      </c>
    </row>
    <row r="28" spans="1:23" s="116" customFormat="1" ht="15" customHeight="1">
      <c r="A28" s="430"/>
      <c r="B28" s="435" t="s">
        <v>631</v>
      </c>
      <c r="C28" s="435"/>
      <c r="D28" s="426"/>
      <c r="E28" s="71">
        <f>E27+E20+E13</f>
        <v>16</v>
      </c>
      <c r="F28" s="71">
        <f aca="true" t="shared" si="3" ref="F28:W28">F27+F20+F13</f>
        <v>9</v>
      </c>
      <c r="G28" s="71">
        <f t="shared" si="3"/>
        <v>3</v>
      </c>
      <c r="H28" s="71">
        <f t="shared" si="3"/>
        <v>4</v>
      </c>
      <c r="I28" s="71">
        <f t="shared" si="3"/>
        <v>0</v>
      </c>
      <c r="J28" s="71">
        <f t="shared" si="3"/>
        <v>1</v>
      </c>
      <c r="K28" s="71">
        <f t="shared" si="3"/>
        <v>0</v>
      </c>
      <c r="L28" s="71">
        <f t="shared" si="3"/>
        <v>4</v>
      </c>
      <c r="M28" s="71">
        <f t="shared" si="3"/>
        <v>0</v>
      </c>
      <c r="N28" s="71">
        <f t="shared" si="3"/>
        <v>4</v>
      </c>
      <c r="O28" s="71">
        <f t="shared" si="3"/>
        <v>1</v>
      </c>
      <c r="P28" s="71">
        <f t="shared" si="3"/>
        <v>0</v>
      </c>
      <c r="Q28" s="71">
        <f t="shared" si="3"/>
        <v>2</v>
      </c>
      <c r="R28" s="71">
        <f t="shared" si="3"/>
        <v>0</v>
      </c>
      <c r="S28" s="71">
        <f t="shared" si="3"/>
        <v>0</v>
      </c>
      <c r="T28" s="71">
        <f t="shared" si="3"/>
        <v>0</v>
      </c>
      <c r="U28" s="71">
        <f t="shared" si="3"/>
        <v>0</v>
      </c>
      <c r="V28" s="71">
        <f t="shared" si="3"/>
        <v>0</v>
      </c>
      <c r="W28" s="71">
        <f t="shared" si="3"/>
        <v>4</v>
      </c>
    </row>
    <row r="29" spans="1:23" s="116" customFormat="1" ht="14.25" customHeight="1">
      <c r="A29" s="431" t="s">
        <v>632</v>
      </c>
      <c r="B29" s="431" t="s">
        <v>609</v>
      </c>
      <c r="C29" s="115">
        <v>20</v>
      </c>
      <c r="D29" s="115" t="s">
        <v>633</v>
      </c>
      <c r="E29" s="71">
        <v>3</v>
      </c>
      <c r="F29" s="71">
        <v>1</v>
      </c>
      <c r="G29" s="71"/>
      <c r="H29" s="71">
        <v>2</v>
      </c>
      <c r="I29" s="71"/>
      <c r="J29" s="71"/>
      <c r="K29" s="71"/>
      <c r="L29" s="71"/>
      <c r="M29" s="71"/>
      <c r="N29" s="71">
        <v>1</v>
      </c>
      <c r="O29" s="71"/>
      <c r="P29" s="71"/>
      <c r="Q29" s="71"/>
      <c r="R29" s="71"/>
      <c r="S29" s="71"/>
      <c r="T29" s="71"/>
      <c r="U29" s="71"/>
      <c r="V29" s="71"/>
      <c r="W29" s="71">
        <v>2</v>
      </c>
    </row>
    <row r="30" spans="1:23" s="116" customFormat="1" ht="14.25" customHeight="1">
      <c r="A30" s="432"/>
      <c r="B30" s="432"/>
      <c r="C30" s="115">
        <v>21</v>
      </c>
      <c r="D30" s="115" t="s">
        <v>634</v>
      </c>
      <c r="E30" s="71">
        <v>1</v>
      </c>
      <c r="F30" s="71">
        <v>1</v>
      </c>
      <c r="G30" s="71"/>
      <c r="H30" s="71"/>
      <c r="I30" s="71"/>
      <c r="J30" s="71">
        <v>1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s="116" customFormat="1" ht="14.25" customHeight="1">
      <c r="A31" s="432"/>
      <c r="B31" s="432"/>
      <c r="C31" s="115">
        <v>22</v>
      </c>
      <c r="D31" s="115" t="s">
        <v>635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s="116" customFormat="1" ht="14.25" customHeight="1">
      <c r="A32" s="432"/>
      <c r="B32" s="432"/>
      <c r="C32" s="115">
        <v>23</v>
      </c>
      <c r="D32" s="115" t="s">
        <v>636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s="116" customFormat="1" ht="14.25" customHeight="1">
      <c r="A33" s="432"/>
      <c r="B33" s="432"/>
      <c r="C33" s="115">
        <v>24</v>
      </c>
      <c r="D33" s="119" t="s">
        <v>637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s="116" customFormat="1" ht="14.25" customHeight="1">
      <c r="A34" s="432"/>
      <c r="B34" s="432"/>
      <c r="C34" s="115">
        <v>25</v>
      </c>
      <c r="D34" s="115" t="s">
        <v>638</v>
      </c>
      <c r="E34" s="71">
        <v>1</v>
      </c>
      <c r="F34" s="71">
        <v>1</v>
      </c>
      <c r="G34" s="71"/>
      <c r="H34" s="71"/>
      <c r="I34" s="71"/>
      <c r="J34" s="71"/>
      <c r="K34" s="71"/>
      <c r="L34" s="71">
        <v>1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s="116" customFormat="1" ht="14.25" customHeight="1">
      <c r="A35" s="432"/>
      <c r="B35" s="432"/>
      <c r="C35" s="115">
        <v>26</v>
      </c>
      <c r="D35" s="115" t="s">
        <v>639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s="116" customFormat="1" ht="14.25" customHeight="1">
      <c r="A36" s="432"/>
      <c r="B36" s="430"/>
      <c r="C36" s="433" t="s">
        <v>617</v>
      </c>
      <c r="D36" s="425"/>
      <c r="E36" s="71">
        <f>SUM(E29:E35)</f>
        <v>5</v>
      </c>
      <c r="F36" s="71">
        <f aca="true" t="shared" si="4" ref="F36:W36">SUM(F29:F35)</f>
        <v>3</v>
      </c>
      <c r="G36" s="71">
        <f t="shared" si="4"/>
        <v>0</v>
      </c>
      <c r="H36" s="71">
        <f t="shared" si="4"/>
        <v>2</v>
      </c>
      <c r="I36" s="71">
        <f t="shared" si="4"/>
        <v>0</v>
      </c>
      <c r="J36" s="71">
        <f t="shared" si="4"/>
        <v>1</v>
      </c>
      <c r="K36" s="71">
        <f t="shared" si="4"/>
        <v>0</v>
      </c>
      <c r="L36" s="71">
        <f t="shared" si="4"/>
        <v>1</v>
      </c>
      <c r="M36" s="71">
        <f t="shared" si="4"/>
        <v>0</v>
      </c>
      <c r="N36" s="71">
        <f t="shared" si="4"/>
        <v>1</v>
      </c>
      <c r="O36" s="71">
        <f t="shared" si="4"/>
        <v>0</v>
      </c>
      <c r="P36" s="71">
        <f t="shared" si="4"/>
        <v>0</v>
      </c>
      <c r="Q36" s="71">
        <f t="shared" si="4"/>
        <v>0</v>
      </c>
      <c r="R36" s="71">
        <f t="shared" si="4"/>
        <v>0</v>
      </c>
      <c r="S36" s="71">
        <f t="shared" si="4"/>
        <v>0</v>
      </c>
      <c r="T36" s="71">
        <f t="shared" si="4"/>
        <v>0</v>
      </c>
      <c r="U36" s="71">
        <f t="shared" si="4"/>
        <v>0</v>
      </c>
      <c r="V36" s="71">
        <f t="shared" si="4"/>
        <v>0</v>
      </c>
      <c r="W36" s="71">
        <f t="shared" si="4"/>
        <v>2</v>
      </c>
    </row>
    <row r="37" spans="1:23" s="116" customFormat="1" ht="14.25" customHeight="1">
      <c r="A37" s="432"/>
      <c r="B37" s="431" t="s">
        <v>618</v>
      </c>
      <c r="C37" s="115">
        <v>27</v>
      </c>
      <c r="D37" s="115" t="s">
        <v>640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s="116" customFormat="1" ht="14.25" customHeight="1">
      <c r="A38" s="432"/>
      <c r="B38" s="432"/>
      <c r="C38" s="115">
        <v>28</v>
      </c>
      <c r="D38" s="115" t="s">
        <v>641</v>
      </c>
      <c r="E38" s="71">
        <v>2</v>
      </c>
      <c r="F38" s="71">
        <v>1</v>
      </c>
      <c r="G38" s="71"/>
      <c r="H38" s="71">
        <v>1</v>
      </c>
      <c r="I38" s="71"/>
      <c r="J38" s="71"/>
      <c r="K38" s="71"/>
      <c r="L38" s="71">
        <v>1</v>
      </c>
      <c r="M38" s="71"/>
      <c r="N38" s="71"/>
      <c r="O38" s="71"/>
      <c r="P38" s="71"/>
      <c r="Q38" s="71"/>
      <c r="R38" s="71"/>
      <c r="S38" s="71"/>
      <c r="T38" s="71"/>
      <c r="U38" s="71">
        <v>1</v>
      </c>
      <c r="V38" s="71"/>
      <c r="W38" s="71">
        <v>1</v>
      </c>
    </row>
    <row r="39" spans="1:23" s="116" customFormat="1" ht="14.25" customHeight="1">
      <c r="A39" s="432"/>
      <c r="B39" s="432"/>
      <c r="C39" s="115">
        <v>29</v>
      </c>
      <c r="D39" s="176" t="s">
        <v>553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s="116" customFormat="1" ht="14.25" customHeight="1">
      <c r="A40" s="432"/>
      <c r="B40" s="432"/>
      <c r="C40" s="115">
        <v>30</v>
      </c>
      <c r="D40" s="115" t="s">
        <v>642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s="116" customFormat="1" ht="14.25" customHeight="1">
      <c r="A41" s="432"/>
      <c r="B41" s="432"/>
      <c r="C41" s="115">
        <v>31</v>
      </c>
      <c r="D41" s="115" t="s">
        <v>643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s="116" customFormat="1" ht="14.25" customHeight="1">
      <c r="A42" s="432"/>
      <c r="B42" s="432"/>
      <c r="C42" s="115">
        <v>32</v>
      </c>
      <c r="D42" s="115" t="s">
        <v>644</v>
      </c>
      <c r="E42" s="71">
        <v>1</v>
      </c>
      <c r="F42" s="71">
        <v>1</v>
      </c>
      <c r="G42" s="71"/>
      <c r="H42" s="71"/>
      <c r="I42" s="71"/>
      <c r="J42" s="71"/>
      <c r="K42" s="71"/>
      <c r="L42" s="71">
        <v>1</v>
      </c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s="116" customFormat="1" ht="14.25" customHeight="1">
      <c r="A43" s="432"/>
      <c r="B43" s="432"/>
      <c r="C43" s="115">
        <v>33</v>
      </c>
      <c r="D43" s="115" t="s">
        <v>645</v>
      </c>
      <c r="E43" s="71">
        <v>1</v>
      </c>
      <c r="F43" s="71"/>
      <c r="G43" s="71"/>
      <c r="H43" s="71"/>
      <c r="I43" s="71">
        <v>1</v>
      </c>
      <c r="J43" s="71"/>
      <c r="K43" s="71"/>
      <c r="L43" s="71"/>
      <c r="M43" s="71"/>
      <c r="N43" s="71"/>
      <c r="O43" s="71"/>
      <c r="P43" s="71"/>
      <c r="Q43" s="71"/>
      <c r="R43" s="71"/>
      <c r="S43" s="71">
        <v>1</v>
      </c>
      <c r="T43" s="71"/>
      <c r="U43" s="71"/>
      <c r="V43" s="71"/>
      <c r="W43" s="71"/>
    </row>
    <row r="44" spans="1:23" s="116" customFormat="1" ht="14.25" customHeight="1">
      <c r="A44" s="432"/>
      <c r="B44" s="432"/>
      <c r="C44" s="115">
        <v>34</v>
      </c>
      <c r="D44" s="115" t="s">
        <v>646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s="116" customFormat="1" ht="14.25" customHeight="1">
      <c r="A45" s="432"/>
      <c r="B45" s="432"/>
      <c r="C45" s="115">
        <v>35</v>
      </c>
      <c r="D45" s="115" t="s">
        <v>647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s="116" customFormat="1" ht="14.25" customHeight="1">
      <c r="A46" s="432"/>
      <c r="B46" s="430"/>
      <c r="C46" s="433" t="s">
        <v>617</v>
      </c>
      <c r="D46" s="425"/>
      <c r="E46" s="71">
        <f>SUM(E37:E45)</f>
        <v>4</v>
      </c>
      <c r="F46" s="71">
        <f aca="true" t="shared" si="5" ref="F46:W46">SUM(F37:F45)</f>
        <v>2</v>
      </c>
      <c r="G46" s="71">
        <f t="shared" si="5"/>
        <v>0</v>
      </c>
      <c r="H46" s="71">
        <f t="shared" si="5"/>
        <v>1</v>
      </c>
      <c r="I46" s="71">
        <f t="shared" si="5"/>
        <v>1</v>
      </c>
      <c r="J46" s="71">
        <f t="shared" si="5"/>
        <v>0</v>
      </c>
      <c r="K46" s="71">
        <f t="shared" si="5"/>
        <v>0</v>
      </c>
      <c r="L46" s="71">
        <f t="shared" si="5"/>
        <v>2</v>
      </c>
      <c r="M46" s="71">
        <f t="shared" si="5"/>
        <v>0</v>
      </c>
      <c r="N46" s="71">
        <f t="shared" si="5"/>
        <v>0</v>
      </c>
      <c r="O46" s="71">
        <f t="shared" si="5"/>
        <v>0</v>
      </c>
      <c r="P46" s="71">
        <f t="shared" si="5"/>
        <v>0</v>
      </c>
      <c r="Q46" s="71">
        <f t="shared" si="5"/>
        <v>0</v>
      </c>
      <c r="R46" s="71">
        <f t="shared" si="5"/>
        <v>0</v>
      </c>
      <c r="S46" s="71">
        <f t="shared" si="5"/>
        <v>1</v>
      </c>
      <c r="T46" s="71">
        <f t="shared" si="5"/>
        <v>0</v>
      </c>
      <c r="U46" s="71">
        <f t="shared" si="5"/>
        <v>1</v>
      </c>
      <c r="V46" s="71">
        <f t="shared" si="5"/>
        <v>0</v>
      </c>
      <c r="W46" s="71">
        <f t="shared" si="5"/>
        <v>1</v>
      </c>
    </row>
    <row r="47" spans="1:23" s="116" customFormat="1" ht="14.25" customHeight="1">
      <c r="A47" s="432"/>
      <c r="B47" s="431" t="s">
        <v>625</v>
      </c>
      <c r="C47" s="115">
        <v>36</v>
      </c>
      <c r="D47" s="115" t="s">
        <v>648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s="116" customFormat="1" ht="14.25" customHeight="1">
      <c r="A48" s="432"/>
      <c r="B48" s="432"/>
      <c r="C48" s="115">
        <v>37</v>
      </c>
      <c r="D48" s="115" t="s">
        <v>649</v>
      </c>
      <c r="E48" s="71">
        <v>1</v>
      </c>
      <c r="F48" s="71"/>
      <c r="G48" s="71"/>
      <c r="H48" s="71">
        <v>1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>
        <v>1</v>
      </c>
    </row>
    <row r="49" spans="1:23" s="116" customFormat="1" ht="14.25" customHeight="1">
      <c r="A49" s="432"/>
      <c r="B49" s="432"/>
      <c r="C49" s="115">
        <v>38</v>
      </c>
      <c r="D49" s="115" t="s">
        <v>650</v>
      </c>
      <c r="E49" s="71">
        <v>1</v>
      </c>
      <c r="F49" s="71"/>
      <c r="G49" s="71"/>
      <c r="H49" s="71"/>
      <c r="I49" s="71">
        <v>1</v>
      </c>
      <c r="J49" s="71"/>
      <c r="K49" s="71"/>
      <c r="L49" s="71"/>
      <c r="M49" s="71"/>
      <c r="N49" s="71"/>
      <c r="O49" s="71"/>
      <c r="P49" s="71"/>
      <c r="Q49" s="71"/>
      <c r="R49" s="71"/>
      <c r="S49" s="71">
        <v>1</v>
      </c>
      <c r="T49" s="71"/>
      <c r="U49" s="71"/>
      <c r="V49" s="71"/>
      <c r="W49" s="71"/>
    </row>
    <row r="50" spans="1:23" s="116" customFormat="1" ht="14.25" customHeight="1">
      <c r="A50" s="432"/>
      <c r="B50" s="432"/>
      <c r="C50" s="115">
        <v>39</v>
      </c>
      <c r="D50" s="130" t="s">
        <v>479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s="116" customFormat="1" ht="14.25" customHeight="1">
      <c r="A51" s="432"/>
      <c r="B51" s="432"/>
      <c r="C51" s="115">
        <v>40</v>
      </c>
      <c r="D51" s="115" t="s">
        <v>651</v>
      </c>
      <c r="E51" s="71">
        <v>3</v>
      </c>
      <c r="F51" s="71">
        <v>1</v>
      </c>
      <c r="G51" s="71"/>
      <c r="H51" s="71">
        <v>2</v>
      </c>
      <c r="I51" s="71"/>
      <c r="J51" s="71"/>
      <c r="K51" s="71"/>
      <c r="L51" s="71"/>
      <c r="M51" s="71"/>
      <c r="N51" s="71">
        <v>1</v>
      </c>
      <c r="O51" s="71"/>
      <c r="P51" s="71"/>
      <c r="Q51" s="71"/>
      <c r="R51" s="71"/>
      <c r="S51" s="71"/>
      <c r="T51" s="71"/>
      <c r="U51" s="71">
        <v>1</v>
      </c>
      <c r="V51" s="71"/>
      <c r="W51" s="71">
        <v>2</v>
      </c>
    </row>
    <row r="52" spans="1:23" s="116" customFormat="1" ht="14.25" customHeight="1">
      <c r="A52" s="432"/>
      <c r="B52" s="430"/>
      <c r="C52" s="433" t="s">
        <v>617</v>
      </c>
      <c r="D52" s="425"/>
      <c r="E52" s="71">
        <f>SUM(E47:E51)</f>
        <v>5</v>
      </c>
      <c r="F52" s="71">
        <f aca="true" t="shared" si="6" ref="F52:W52">SUM(F47:F51)</f>
        <v>1</v>
      </c>
      <c r="G52" s="71">
        <f t="shared" si="6"/>
        <v>0</v>
      </c>
      <c r="H52" s="71">
        <f t="shared" si="6"/>
        <v>3</v>
      </c>
      <c r="I52" s="71">
        <f t="shared" si="6"/>
        <v>1</v>
      </c>
      <c r="J52" s="71">
        <f t="shared" si="6"/>
        <v>0</v>
      </c>
      <c r="K52" s="71">
        <f t="shared" si="6"/>
        <v>0</v>
      </c>
      <c r="L52" s="71">
        <f t="shared" si="6"/>
        <v>0</v>
      </c>
      <c r="M52" s="71">
        <f t="shared" si="6"/>
        <v>0</v>
      </c>
      <c r="N52" s="71">
        <f t="shared" si="6"/>
        <v>1</v>
      </c>
      <c r="O52" s="71">
        <f t="shared" si="6"/>
        <v>0</v>
      </c>
      <c r="P52" s="71">
        <f t="shared" si="6"/>
        <v>0</v>
      </c>
      <c r="Q52" s="71">
        <f t="shared" si="6"/>
        <v>0</v>
      </c>
      <c r="R52" s="71">
        <f t="shared" si="6"/>
        <v>0</v>
      </c>
      <c r="S52" s="71">
        <f t="shared" si="6"/>
        <v>1</v>
      </c>
      <c r="T52" s="71">
        <f t="shared" si="6"/>
        <v>0</v>
      </c>
      <c r="U52" s="71">
        <f t="shared" si="6"/>
        <v>1</v>
      </c>
      <c r="V52" s="71">
        <f t="shared" si="6"/>
        <v>0</v>
      </c>
      <c r="W52" s="71">
        <f t="shared" si="6"/>
        <v>3</v>
      </c>
    </row>
    <row r="53" spans="1:23" s="116" customFormat="1" ht="14.25" customHeight="1">
      <c r="A53" s="430"/>
      <c r="B53" s="435" t="s">
        <v>631</v>
      </c>
      <c r="C53" s="435"/>
      <c r="D53" s="426"/>
      <c r="E53" s="71">
        <f>E52+E46+E36</f>
        <v>14</v>
      </c>
      <c r="F53" s="71">
        <f aca="true" t="shared" si="7" ref="F53:W53">F52+F46+F36</f>
        <v>6</v>
      </c>
      <c r="G53" s="71">
        <f t="shared" si="7"/>
        <v>0</v>
      </c>
      <c r="H53" s="71">
        <f t="shared" si="7"/>
        <v>6</v>
      </c>
      <c r="I53" s="71">
        <f t="shared" si="7"/>
        <v>2</v>
      </c>
      <c r="J53" s="71">
        <f t="shared" si="7"/>
        <v>1</v>
      </c>
      <c r="K53" s="71">
        <f t="shared" si="7"/>
        <v>0</v>
      </c>
      <c r="L53" s="71">
        <f t="shared" si="7"/>
        <v>3</v>
      </c>
      <c r="M53" s="71">
        <f t="shared" si="7"/>
        <v>0</v>
      </c>
      <c r="N53" s="71">
        <f t="shared" si="7"/>
        <v>2</v>
      </c>
      <c r="O53" s="71">
        <f t="shared" si="7"/>
        <v>0</v>
      </c>
      <c r="P53" s="71">
        <f t="shared" si="7"/>
        <v>0</v>
      </c>
      <c r="Q53" s="71">
        <f t="shared" si="7"/>
        <v>0</v>
      </c>
      <c r="R53" s="71">
        <f t="shared" si="7"/>
        <v>0</v>
      </c>
      <c r="S53" s="71">
        <f t="shared" si="7"/>
        <v>2</v>
      </c>
      <c r="T53" s="71">
        <f t="shared" si="7"/>
        <v>0</v>
      </c>
      <c r="U53" s="71">
        <f t="shared" si="7"/>
        <v>2</v>
      </c>
      <c r="V53" s="71">
        <f t="shared" si="7"/>
        <v>0</v>
      </c>
      <c r="W53" s="71">
        <f t="shared" si="7"/>
        <v>6</v>
      </c>
    </row>
    <row r="54" spans="1:23" s="116" customFormat="1" ht="15" customHeight="1">
      <c r="A54" s="428" t="s">
        <v>652</v>
      </c>
      <c r="B54" s="431" t="s">
        <v>609</v>
      </c>
      <c r="C54" s="115">
        <v>41</v>
      </c>
      <c r="D54" s="115" t="s">
        <v>653</v>
      </c>
      <c r="E54" s="71">
        <v>1</v>
      </c>
      <c r="F54" s="71"/>
      <c r="G54" s="71"/>
      <c r="H54" s="71">
        <v>1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>
        <v>1</v>
      </c>
    </row>
    <row r="55" spans="1:23" s="116" customFormat="1" ht="15.75" customHeight="1">
      <c r="A55" s="429"/>
      <c r="B55" s="432"/>
      <c r="C55" s="115">
        <v>42</v>
      </c>
      <c r="D55" s="115" t="s">
        <v>654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s="116" customFormat="1" ht="15.75" customHeight="1">
      <c r="A56" s="429"/>
      <c r="B56" s="432"/>
      <c r="C56" s="115">
        <v>43</v>
      </c>
      <c r="D56" s="115" t="s">
        <v>655</v>
      </c>
      <c r="E56" s="71">
        <v>2</v>
      </c>
      <c r="F56" s="71"/>
      <c r="G56" s="71">
        <v>1</v>
      </c>
      <c r="H56" s="71"/>
      <c r="I56" s="71">
        <v>1</v>
      </c>
      <c r="J56" s="71"/>
      <c r="K56" s="71"/>
      <c r="L56" s="71"/>
      <c r="M56" s="71"/>
      <c r="N56" s="71"/>
      <c r="O56" s="71"/>
      <c r="P56" s="71"/>
      <c r="Q56" s="71">
        <v>1</v>
      </c>
      <c r="R56" s="71">
        <v>1</v>
      </c>
      <c r="S56" s="71"/>
      <c r="T56" s="71"/>
      <c r="U56" s="71"/>
      <c r="V56" s="71"/>
      <c r="W56" s="71"/>
    </row>
    <row r="57" spans="1:23" s="116" customFormat="1" ht="15.75" customHeight="1">
      <c r="A57" s="429"/>
      <c r="B57" s="432"/>
      <c r="C57" s="115">
        <v>44</v>
      </c>
      <c r="D57" s="115" t="s">
        <v>656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s="116" customFormat="1" ht="15.75" customHeight="1">
      <c r="A58" s="429"/>
      <c r="B58" s="432"/>
      <c r="C58" s="115">
        <v>45</v>
      </c>
      <c r="D58" s="115" t="s">
        <v>657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s="116" customFormat="1" ht="15.75" customHeight="1">
      <c r="A59" s="429"/>
      <c r="B59" s="429"/>
      <c r="C59" s="433" t="s">
        <v>617</v>
      </c>
      <c r="D59" s="434"/>
      <c r="E59" s="71">
        <f>SUM(E54:E58)</f>
        <v>3</v>
      </c>
      <c r="F59" s="71">
        <f aca="true" t="shared" si="8" ref="F59:W59">SUM(F54:F58)</f>
        <v>0</v>
      </c>
      <c r="G59" s="71">
        <f t="shared" si="8"/>
        <v>1</v>
      </c>
      <c r="H59" s="71">
        <f t="shared" si="8"/>
        <v>1</v>
      </c>
      <c r="I59" s="71">
        <f t="shared" si="8"/>
        <v>1</v>
      </c>
      <c r="J59" s="71">
        <f t="shared" si="8"/>
        <v>0</v>
      </c>
      <c r="K59" s="71">
        <f t="shared" si="8"/>
        <v>0</v>
      </c>
      <c r="L59" s="71">
        <f t="shared" si="8"/>
        <v>0</v>
      </c>
      <c r="M59" s="71">
        <f t="shared" si="8"/>
        <v>0</v>
      </c>
      <c r="N59" s="71">
        <f t="shared" si="8"/>
        <v>0</v>
      </c>
      <c r="O59" s="71">
        <f t="shared" si="8"/>
        <v>0</v>
      </c>
      <c r="P59" s="71">
        <f t="shared" si="8"/>
        <v>0</v>
      </c>
      <c r="Q59" s="71">
        <f t="shared" si="8"/>
        <v>1</v>
      </c>
      <c r="R59" s="71">
        <f t="shared" si="8"/>
        <v>1</v>
      </c>
      <c r="S59" s="71">
        <f t="shared" si="8"/>
        <v>0</v>
      </c>
      <c r="T59" s="71">
        <f t="shared" si="8"/>
        <v>0</v>
      </c>
      <c r="U59" s="71">
        <f t="shared" si="8"/>
        <v>0</v>
      </c>
      <c r="V59" s="71">
        <f t="shared" si="8"/>
        <v>0</v>
      </c>
      <c r="W59" s="71">
        <f t="shared" si="8"/>
        <v>1</v>
      </c>
    </row>
    <row r="60" spans="1:23" s="116" customFormat="1" ht="15.75" customHeight="1">
      <c r="A60" s="429"/>
      <c r="B60" s="431" t="s">
        <v>618</v>
      </c>
      <c r="C60" s="115">
        <v>46</v>
      </c>
      <c r="D60" s="71" t="s">
        <v>658</v>
      </c>
      <c r="E60" s="71">
        <v>1</v>
      </c>
      <c r="F60" s="71">
        <v>1</v>
      </c>
      <c r="G60" s="71"/>
      <c r="H60" s="71"/>
      <c r="I60" s="71"/>
      <c r="J60" s="71"/>
      <c r="K60" s="71"/>
      <c r="L60" s="71"/>
      <c r="M60" s="71">
        <v>1</v>
      </c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s="116" customFormat="1" ht="15.75" customHeight="1">
      <c r="A61" s="429"/>
      <c r="B61" s="432"/>
      <c r="C61" s="115">
        <v>47</v>
      </c>
      <c r="D61" s="130" t="s">
        <v>503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s="116" customFormat="1" ht="15.75" customHeight="1">
      <c r="A62" s="429"/>
      <c r="B62" s="432"/>
      <c r="C62" s="115">
        <v>48</v>
      </c>
      <c r="D62" s="115" t="s">
        <v>659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s="116" customFormat="1" ht="15.75" customHeight="1">
      <c r="A63" s="429"/>
      <c r="B63" s="432"/>
      <c r="C63" s="115">
        <v>49</v>
      </c>
      <c r="D63" s="115" t="s">
        <v>660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s="116" customFormat="1" ht="15.75" customHeight="1">
      <c r="A64" s="429"/>
      <c r="B64" s="432"/>
      <c r="C64" s="115">
        <v>50</v>
      </c>
      <c r="D64" s="115" t="s">
        <v>661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 s="116" customFormat="1" ht="15.75" customHeight="1">
      <c r="A65" s="429"/>
      <c r="B65" s="432"/>
      <c r="C65" s="115">
        <v>51</v>
      </c>
      <c r="D65" s="115" t="s">
        <v>662</v>
      </c>
      <c r="E65" s="71">
        <v>3</v>
      </c>
      <c r="F65" s="71">
        <v>1</v>
      </c>
      <c r="G65" s="71"/>
      <c r="H65" s="71">
        <v>1</v>
      </c>
      <c r="I65" s="71">
        <v>1</v>
      </c>
      <c r="J65" s="71"/>
      <c r="K65" s="71"/>
      <c r="L65" s="71"/>
      <c r="M65" s="71">
        <v>1</v>
      </c>
      <c r="N65" s="71"/>
      <c r="O65" s="71"/>
      <c r="P65" s="71"/>
      <c r="Q65" s="71"/>
      <c r="R65" s="71"/>
      <c r="S65" s="71">
        <v>1</v>
      </c>
      <c r="T65" s="71"/>
      <c r="U65" s="71"/>
      <c r="V65" s="71"/>
      <c r="W65" s="71">
        <v>1</v>
      </c>
    </row>
    <row r="66" spans="1:23" s="116" customFormat="1" ht="15.75" customHeight="1">
      <c r="A66" s="429"/>
      <c r="B66" s="429"/>
      <c r="C66" s="433" t="s">
        <v>617</v>
      </c>
      <c r="D66" s="425"/>
      <c r="E66" s="71">
        <f>SUM(E60:E65)</f>
        <v>4</v>
      </c>
      <c r="F66" s="71">
        <f aca="true" t="shared" si="9" ref="F66:W66">SUM(F60:F65)</f>
        <v>2</v>
      </c>
      <c r="G66" s="71">
        <f t="shared" si="9"/>
        <v>0</v>
      </c>
      <c r="H66" s="71">
        <f t="shared" si="9"/>
        <v>1</v>
      </c>
      <c r="I66" s="71">
        <f t="shared" si="9"/>
        <v>1</v>
      </c>
      <c r="J66" s="71">
        <f t="shared" si="9"/>
        <v>0</v>
      </c>
      <c r="K66" s="71">
        <f t="shared" si="9"/>
        <v>0</v>
      </c>
      <c r="L66" s="71">
        <f t="shared" si="9"/>
        <v>0</v>
      </c>
      <c r="M66" s="71">
        <f t="shared" si="9"/>
        <v>2</v>
      </c>
      <c r="N66" s="71">
        <f t="shared" si="9"/>
        <v>0</v>
      </c>
      <c r="O66" s="71">
        <f t="shared" si="9"/>
        <v>0</v>
      </c>
      <c r="P66" s="71">
        <f t="shared" si="9"/>
        <v>0</v>
      </c>
      <c r="Q66" s="71">
        <f t="shared" si="9"/>
        <v>0</v>
      </c>
      <c r="R66" s="71">
        <f t="shared" si="9"/>
        <v>0</v>
      </c>
      <c r="S66" s="71">
        <f t="shared" si="9"/>
        <v>1</v>
      </c>
      <c r="T66" s="71">
        <f t="shared" si="9"/>
        <v>0</v>
      </c>
      <c r="U66" s="71">
        <f t="shared" si="9"/>
        <v>0</v>
      </c>
      <c r="V66" s="71">
        <f t="shared" si="9"/>
        <v>0</v>
      </c>
      <c r="W66" s="71">
        <f t="shared" si="9"/>
        <v>1</v>
      </c>
    </row>
    <row r="67" spans="1:23" s="116" customFormat="1" ht="15.75" customHeight="1">
      <c r="A67" s="429"/>
      <c r="B67" s="431" t="s">
        <v>625</v>
      </c>
      <c r="C67" s="115">
        <v>52</v>
      </c>
      <c r="D67" s="115" t="s">
        <v>663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s="116" customFormat="1" ht="15.75" customHeight="1">
      <c r="A68" s="429"/>
      <c r="B68" s="432"/>
      <c r="C68" s="115">
        <v>53</v>
      </c>
      <c r="D68" s="115" t="s">
        <v>664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s="116" customFormat="1" ht="15.75" customHeight="1">
      <c r="A69" s="429"/>
      <c r="B69" s="432"/>
      <c r="C69" s="115">
        <v>54</v>
      </c>
      <c r="D69" s="115" t="s">
        <v>665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s="116" customFormat="1" ht="15.75" customHeight="1">
      <c r="A70" s="429"/>
      <c r="B70" s="432"/>
      <c r="C70" s="115">
        <v>55</v>
      </c>
      <c r="D70" s="115" t="s">
        <v>666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3" s="116" customFormat="1" ht="15.75" customHeight="1">
      <c r="A71" s="429"/>
      <c r="B71" s="432"/>
      <c r="C71" s="115">
        <v>56</v>
      </c>
      <c r="D71" s="115" t="s">
        <v>667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3" s="116" customFormat="1" ht="15.75" customHeight="1">
      <c r="A72" s="429"/>
      <c r="B72" s="432"/>
      <c r="C72" s="115">
        <v>57</v>
      </c>
      <c r="D72" s="115" t="s">
        <v>668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 s="116" customFormat="1" ht="15.75" customHeight="1">
      <c r="A73" s="429"/>
      <c r="B73" s="430"/>
      <c r="C73" s="433" t="s">
        <v>617</v>
      </c>
      <c r="D73" s="425"/>
      <c r="E73" s="71">
        <f>SUM(E67:E72)</f>
        <v>0</v>
      </c>
      <c r="F73" s="71">
        <f aca="true" t="shared" si="10" ref="F73:W73">SUM(F67:F72)</f>
        <v>0</v>
      </c>
      <c r="G73" s="71">
        <f t="shared" si="10"/>
        <v>0</v>
      </c>
      <c r="H73" s="71">
        <f t="shared" si="10"/>
        <v>0</v>
      </c>
      <c r="I73" s="71">
        <f t="shared" si="10"/>
        <v>0</v>
      </c>
      <c r="J73" s="71">
        <f t="shared" si="10"/>
        <v>0</v>
      </c>
      <c r="K73" s="71">
        <f t="shared" si="10"/>
        <v>0</v>
      </c>
      <c r="L73" s="71">
        <f t="shared" si="10"/>
        <v>0</v>
      </c>
      <c r="M73" s="71">
        <f t="shared" si="10"/>
        <v>0</v>
      </c>
      <c r="N73" s="71">
        <f t="shared" si="10"/>
        <v>0</v>
      </c>
      <c r="O73" s="71">
        <f t="shared" si="10"/>
        <v>0</v>
      </c>
      <c r="P73" s="71">
        <f t="shared" si="10"/>
        <v>0</v>
      </c>
      <c r="Q73" s="71">
        <f t="shared" si="10"/>
        <v>0</v>
      </c>
      <c r="R73" s="71">
        <f t="shared" si="10"/>
        <v>0</v>
      </c>
      <c r="S73" s="71">
        <f t="shared" si="10"/>
        <v>0</v>
      </c>
      <c r="T73" s="71">
        <f t="shared" si="10"/>
        <v>0</v>
      </c>
      <c r="U73" s="71">
        <f t="shared" si="10"/>
        <v>0</v>
      </c>
      <c r="V73" s="71">
        <f t="shared" si="10"/>
        <v>0</v>
      </c>
      <c r="W73" s="71">
        <f t="shared" si="10"/>
        <v>0</v>
      </c>
    </row>
    <row r="74" spans="1:23" s="116" customFormat="1" ht="15.75" customHeight="1">
      <c r="A74" s="429"/>
      <c r="B74" s="431" t="s">
        <v>669</v>
      </c>
      <c r="C74" s="115">
        <v>58</v>
      </c>
      <c r="D74" s="115" t="s">
        <v>670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s="116" customFormat="1" ht="15.75" customHeight="1">
      <c r="A75" s="429"/>
      <c r="B75" s="432"/>
      <c r="C75" s="115">
        <v>59</v>
      </c>
      <c r="D75" s="115" t="s">
        <v>671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s="116" customFormat="1" ht="15.75" customHeight="1">
      <c r="A76" s="429"/>
      <c r="B76" s="432"/>
      <c r="C76" s="115">
        <v>60</v>
      </c>
      <c r="D76" s="115" t="s">
        <v>672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s="116" customFormat="1" ht="15.75" customHeight="1">
      <c r="A77" s="429"/>
      <c r="B77" s="432"/>
      <c r="C77" s="115">
        <v>61</v>
      </c>
      <c r="D77" s="176" t="s">
        <v>501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3" s="116" customFormat="1" ht="15.75" customHeight="1">
      <c r="A78" s="429"/>
      <c r="B78" s="432"/>
      <c r="C78" s="115">
        <v>62</v>
      </c>
      <c r="D78" s="115" t="s">
        <v>673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3" ht="15.75" customHeight="1">
      <c r="A79" s="429"/>
      <c r="B79" s="432"/>
      <c r="C79" s="115">
        <v>63</v>
      </c>
      <c r="D79" s="115" t="s">
        <v>674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 ht="15.75" customHeight="1">
      <c r="A80" s="429"/>
      <c r="B80" s="430"/>
      <c r="C80" s="433" t="s">
        <v>617</v>
      </c>
      <c r="D80" s="425"/>
      <c r="E80" s="71">
        <f>SUM(E74:E79)</f>
        <v>0</v>
      </c>
      <c r="F80" s="71">
        <f aca="true" t="shared" si="11" ref="F80:W80">SUM(F74:F79)</f>
        <v>0</v>
      </c>
      <c r="G80" s="71">
        <f t="shared" si="11"/>
        <v>0</v>
      </c>
      <c r="H80" s="71">
        <f t="shared" si="11"/>
        <v>0</v>
      </c>
      <c r="I80" s="71">
        <f t="shared" si="11"/>
        <v>0</v>
      </c>
      <c r="J80" s="71">
        <f t="shared" si="11"/>
        <v>0</v>
      </c>
      <c r="K80" s="71">
        <f t="shared" si="11"/>
        <v>0</v>
      </c>
      <c r="L80" s="71">
        <f t="shared" si="11"/>
        <v>0</v>
      </c>
      <c r="M80" s="71">
        <f t="shared" si="11"/>
        <v>0</v>
      </c>
      <c r="N80" s="71">
        <f t="shared" si="11"/>
        <v>0</v>
      </c>
      <c r="O80" s="71">
        <f t="shared" si="11"/>
        <v>0</v>
      </c>
      <c r="P80" s="71">
        <f t="shared" si="11"/>
        <v>0</v>
      </c>
      <c r="Q80" s="71">
        <f t="shared" si="11"/>
        <v>0</v>
      </c>
      <c r="R80" s="71">
        <f t="shared" si="11"/>
        <v>0</v>
      </c>
      <c r="S80" s="71">
        <f t="shared" si="11"/>
        <v>0</v>
      </c>
      <c r="T80" s="71">
        <f t="shared" si="11"/>
        <v>0</v>
      </c>
      <c r="U80" s="71">
        <f t="shared" si="11"/>
        <v>0</v>
      </c>
      <c r="V80" s="71">
        <f t="shared" si="11"/>
        <v>0</v>
      </c>
      <c r="W80" s="71">
        <f t="shared" si="11"/>
        <v>0</v>
      </c>
    </row>
    <row r="81" spans="1:23" ht="15.75" customHeight="1">
      <c r="A81" s="430"/>
      <c r="B81" s="435" t="s">
        <v>631</v>
      </c>
      <c r="C81" s="435"/>
      <c r="D81" s="426"/>
      <c r="E81" s="71">
        <f>E80+E73+E66+E59</f>
        <v>7</v>
      </c>
      <c r="F81" s="71">
        <f aca="true" t="shared" si="12" ref="F81:W81">F80+F73+F66+F59</f>
        <v>2</v>
      </c>
      <c r="G81" s="71">
        <f t="shared" si="12"/>
        <v>1</v>
      </c>
      <c r="H81" s="71">
        <f t="shared" si="12"/>
        <v>2</v>
      </c>
      <c r="I81" s="71">
        <f t="shared" si="12"/>
        <v>2</v>
      </c>
      <c r="J81" s="71">
        <f t="shared" si="12"/>
        <v>0</v>
      </c>
      <c r="K81" s="71">
        <f t="shared" si="12"/>
        <v>0</v>
      </c>
      <c r="L81" s="71">
        <f t="shared" si="12"/>
        <v>0</v>
      </c>
      <c r="M81" s="71">
        <f t="shared" si="12"/>
        <v>2</v>
      </c>
      <c r="N81" s="71">
        <f t="shared" si="12"/>
        <v>0</v>
      </c>
      <c r="O81" s="71">
        <f t="shared" si="12"/>
        <v>0</v>
      </c>
      <c r="P81" s="71">
        <f t="shared" si="12"/>
        <v>0</v>
      </c>
      <c r="Q81" s="71">
        <f t="shared" si="12"/>
        <v>1</v>
      </c>
      <c r="R81" s="71">
        <f t="shared" si="12"/>
        <v>1</v>
      </c>
      <c r="S81" s="71">
        <f t="shared" si="12"/>
        <v>1</v>
      </c>
      <c r="T81" s="71">
        <f t="shared" si="12"/>
        <v>0</v>
      </c>
      <c r="U81" s="71">
        <f t="shared" si="12"/>
        <v>0</v>
      </c>
      <c r="V81" s="71">
        <f t="shared" si="12"/>
        <v>0</v>
      </c>
      <c r="W81" s="71">
        <f t="shared" si="12"/>
        <v>2</v>
      </c>
    </row>
    <row r="82" spans="1:23" ht="15.75" customHeight="1">
      <c r="A82" s="423" t="s">
        <v>675</v>
      </c>
      <c r="B82" s="423" t="s">
        <v>609</v>
      </c>
      <c r="C82" s="115">
        <v>64</v>
      </c>
      <c r="D82" s="115" t="s">
        <v>676</v>
      </c>
      <c r="E82" s="71">
        <v>2</v>
      </c>
      <c r="F82" s="71">
        <v>1</v>
      </c>
      <c r="G82" s="71">
        <v>1</v>
      </c>
      <c r="H82" s="71"/>
      <c r="I82" s="71"/>
      <c r="J82" s="71"/>
      <c r="K82" s="71"/>
      <c r="L82" s="71">
        <v>1</v>
      </c>
      <c r="M82" s="71"/>
      <c r="N82" s="71"/>
      <c r="O82" s="71">
        <v>1</v>
      </c>
      <c r="P82" s="71"/>
      <c r="Q82" s="71"/>
      <c r="R82" s="71"/>
      <c r="S82" s="71"/>
      <c r="T82" s="71"/>
      <c r="U82" s="71"/>
      <c r="V82" s="71"/>
      <c r="W82" s="71"/>
    </row>
    <row r="83" spans="1:23" ht="15.75" customHeight="1">
      <c r="A83" s="423"/>
      <c r="B83" s="423"/>
      <c r="C83" s="115">
        <v>65</v>
      </c>
      <c r="D83" s="115" t="s">
        <v>677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3" ht="15.75" customHeight="1">
      <c r="A84" s="423"/>
      <c r="B84" s="423"/>
      <c r="C84" s="115">
        <v>66</v>
      </c>
      <c r="D84" s="115" t="s">
        <v>678</v>
      </c>
      <c r="E84" s="71">
        <v>1</v>
      </c>
      <c r="F84" s="71"/>
      <c r="G84" s="71">
        <v>1</v>
      </c>
      <c r="H84" s="71"/>
      <c r="I84" s="71"/>
      <c r="J84" s="71"/>
      <c r="K84" s="71"/>
      <c r="L84" s="71"/>
      <c r="M84" s="71"/>
      <c r="N84" s="71"/>
      <c r="O84" s="71">
        <v>1</v>
      </c>
      <c r="P84" s="71"/>
      <c r="Q84" s="71"/>
      <c r="R84" s="71"/>
      <c r="S84" s="71"/>
      <c r="T84" s="71"/>
      <c r="U84" s="71"/>
      <c r="V84" s="71"/>
      <c r="W84" s="71"/>
    </row>
    <row r="85" spans="1:23" ht="15.75" customHeight="1">
      <c r="A85" s="423"/>
      <c r="B85" s="423"/>
      <c r="C85" s="115">
        <v>67</v>
      </c>
      <c r="D85" s="115" t="s">
        <v>679</v>
      </c>
      <c r="E85" s="71">
        <v>1</v>
      </c>
      <c r="F85" s="71">
        <v>1</v>
      </c>
      <c r="G85" s="71"/>
      <c r="H85" s="71"/>
      <c r="I85" s="71"/>
      <c r="J85" s="71"/>
      <c r="K85" s="71"/>
      <c r="L85" s="71"/>
      <c r="M85" s="71">
        <v>1</v>
      </c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3" ht="15.75" customHeight="1">
      <c r="A86" s="423"/>
      <c r="B86" s="423"/>
      <c r="C86" s="115">
        <v>68</v>
      </c>
      <c r="D86" s="119" t="s">
        <v>680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3" ht="15.75" customHeight="1">
      <c r="A87" s="423"/>
      <c r="B87" s="424"/>
      <c r="C87" s="425" t="s">
        <v>617</v>
      </c>
      <c r="D87" s="421"/>
      <c r="E87" s="71">
        <f>SUM(E82:E86)</f>
        <v>4</v>
      </c>
      <c r="F87" s="71">
        <f aca="true" t="shared" si="13" ref="F87:W87">SUM(F82:F86)</f>
        <v>2</v>
      </c>
      <c r="G87" s="71">
        <f t="shared" si="13"/>
        <v>2</v>
      </c>
      <c r="H87" s="71">
        <f t="shared" si="13"/>
        <v>0</v>
      </c>
      <c r="I87" s="71">
        <f t="shared" si="13"/>
        <v>0</v>
      </c>
      <c r="J87" s="71">
        <f t="shared" si="13"/>
        <v>0</v>
      </c>
      <c r="K87" s="71">
        <f t="shared" si="13"/>
        <v>0</v>
      </c>
      <c r="L87" s="71">
        <f t="shared" si="13"/>
        <v>1</v>
      </c>
      <c r="M87" s="71">
        <f t="shared" si="13"/>
        <v>1</v>
      </c>
      <c r="N87" s="71">
        <f t="shared" si="13"/>
        <v>0</v>
      </c>
      <c r="O87" s="71">
        <f t="shared" si="13"/>
        <v>2</v>
      </c>
      <c r="P87" s="71">
        <f t="shared" si="13"/>
        <v>0</v>
      </c>
      <c r="Q87" s="71">
        <f t="shared" si="13"/>
        <v>0</v>
      </c>
      <c r="R87" s="71">
        <f t="shared" si="13"/>
        <v>0</v>
      </c>
      <c r="S87" s="71">
        <f t="shared" si="13"/>
        <v>0</v>
      </c>
      <c r="T87" s="71">
        <f t="shared" si="13"/>
        <v>0</v>
      </c>
      <c r="U87" s="71">
        <f t="shared" si="13"/>
        <v>0</v>
      </c>
      <c r="V87" s="71">
        <f t="shared" si="13"/>
        <v>0</v>
      </c>
      <c r="W87" s="71">
        <f t="shared" si="13"/>
        <v>0</v>
      </c>
    </row>
    <row r="88" spans="1:23" ht="15.75" customHeight="1">
      <c r="A88" s="424"/>
      <c r="B88" s="423" t="s">
        <v>618</v>
      </c>
      <c r="C88" s="115">
        <v>69</v>
      </c>
      <c r="D88" s="115" t="s">
        <v>681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3" ht="15.75" customHeight="1">
      <c r="A89" s="424"/>
      <c r="B89" s="423"/>
      <c r="C89" s="115">
        <v>70</v>
      </c>
      <c r="D89" s="115" t="s">
        <v>682</v>
      </c>
      <c r="E89" s="71">
        <v>1</v>
      </c>
      <c r="F89" s="71">
        <v>1</v>
      </c>
      <c r="G89" s="71"/>
      <c r="H89" s="71"/>
      <c r="I89" s="71"/>
      <c r="J89" s="71"/>
      <c r="K89" s="71"/>
      <c r="L89" s="71"/>
      <c r="M89" s="71"/>
      <c r="N89" s="71">
        <v>1</v>
      </c>
      <c r="O89" s="71"/>
      <c r="P89" s="71"/>
      <c r="Q89" s="71"/>
      <c r="R89" s="71"/>
      <c r="S89" s="71"/>
      <c r="T89" s="71"/>
      <c r="U89" s="71"/>
      <c r="V89" s="71"/>
      <c r="W89" s="71"/>
    </row>
    <row r="90" spans="1:23" ht="15.75" customHeight="1">
      <c r="A90" s="424"/>
      <c r="B90" s="423"/>
      <c r="C90" s="115">
        <v>71</v>
      </c>
      <c r="D90" s="115" t="s">
        <v>683</v>
      </c>
      <c r="E90" s="71">
        <v>1</v>
      </c>
      <c r="F90" s="71">
        <v>1</v>
      </c>
      <c r="G90" s="71"/>
      <c r="H90" s="71"/>
      <c r="I90" s="71"/>
      <c r="J90" s="71"/>
      <c r="K90" s="71"/>
      <c r="L90" s="71">
        <v>1</v>
      </c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ht="15.75" customHeight="1">
      <c r="A91" s="424"/>
      <c r="B91" s="423"/>
      <c r="C91" s="115">
        <v>72</v>
      </c>
      <c r="D91" s="115" t="s">
        <v>684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3" ht="15.75" customHeight="1">
      <c r="A92" s="424"/>
      <c r="B92" s="423"/>
      <c r="C92" s="115">
        <v>73</v>
      </c>
      <c r="D92" s="115" t="s">
        <v>685</v>
      </c>
      <c r="E92" s="71">
        <v>1</v>
      </c>
      <c r="F92" s="71">
        <v>1</v>
      </c>
      <c r="G92" s="71"/>
      <c r="H92" s="71"/>
      <c r="I92" s="71"/>
      <c r="J92" s="71">
        <v>1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1:23" ht="15.75" customHeight="1">
      <c r="A93" s="424"/>
      <c r="B93" s="423"/>
      <c r="C93" s="115">
        <v>74</v>
      </c>
      <c r="D93" s="115" t="s">
        <v>686</v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1:23" ht="15.75" customHeight="1">
      <c r="A94" s="424"/>
      <c r="B94" s="424"/>
      <c r="C94" s="425" t="s">
        <v>617</v>
      </c>
      <c r="D94" s="421"/>
      <c r="E94" s="71">
        <f>SUM(E88:E93)</f>
        <v>3</v>
      </c>
      <c r="F94" s="71">
        <f aca="true" t="shared" si="14" ref="F94:W94">SUM(F88:F93)</f>
        <v>3</v>
      </c>
      <c r="G94" s="71">
        <f t="shared" si="14"/>
        <v>0</v>
      </c>
      <c r="H94" s="71">
        <f t="shared" si="14"/>
        <v>0</v>
      </c>
      <c r="I94" s="71">
        <f t="shared" si="14"/>
        <v>0</v>
      </c>
      <c r="J94" s="71">
        <f t="shared" si="14"/>
        <v>1</v>
      </c>
      <c r="K94" s="71">
        <f t="shared" si="14"/>
        <v>0</v>
      </c>
      <c r="L94" s="71">
        <f t="shared" si="14"/>
        <v>1</v>
      </c>
      <c r="M94" s="71">
        <f t="shared" si="14"/>
        <v>0</v>
      </c>
      <c r="N94" s="71">
        <f t="shared" si="14"/>
        <v>1</v>
      </c>
      <c r="O94" s="71">
        <f t="shared" si="14"/>
        <v>0</v>
      </c>
      <c r="P94" s="71">
        <f t="shared" si="14"/>
        <v>0</v>
      </c>
      <c r="Q94" s="71">
        <f t="shared" si="14"/>
        <v>0</v>
      </c>
      <c r="R94" s="71">
        <f t="shared" si="14"/>
        <v>0</v>
      </c>
      <c r="S94" s="71">
        <f t="shared" si="14"/>
        <v>0</v>
      </c>
      <c r="T94" s="71">
        <f t="shared" si="14"/>
        <v>0</v>
      </c>
      <c r="U94" s="71">
        <f t="shared" si="14"/>
        <v>0</v>
      </c>
      <c r="V94" s="71">
        <f t="shared" si="14"/>
        <v>0</v>
      </c>
      <c r="W94" s="71">
        <f t="shared" si="14"/>
        <v>0</v>
      </c>
    </row>
    <row r="95" spans="1:23" ht="15.75" customHeight="1">
      <c r="A95" s="424"/>
      <c r="B95" s="426" t="s">
        <v>631</v>
      </c>
      <c r="C95" s="427"/>
      <c r="D95" s="427"/>
      <c r="E95" s="71">
        <f>E94+E87</f>
        <v>7</v>
      </c>
      <c r="F95" s="71">
        <f aca="true" t="shared" si="15" ref="F95:W95">F94+F87</f>
        <v>5</v>
      </c>
      <c r="G95" s="71">
        <f t="shared" si="15"/>
        <v>2</v>
      </c>
      <c r="H95" s="71">
        <f t="shared" si="15"/>
        <v>0</v>
      </c>
      <c r="I95" s="71">
        <f t="shared" si="15"/>
        <v>0</v>
      </c>
      <c r="J95" s="71">
        <f t="shared" si="15"/>
        <v>1</v>
      </c>
      <c r="K95" s="71">
        <f t="shared" si="15"/>
        <v>0</v>
      </c>
      <c r="L95" s="71">
        <f t="shared" si="15"/>
        <v>2</v>
      </c>
      <c r="M95" s="71">
        <f t="shared" si="15"/>
        <v>1</v>
      </c>
      <c r="N95" s="71">
        <f t="shared" si="15"/>
        <v>1</v>
      </c>
      <c r="O95" s="71">
        <f t="shared" si="15"/>
        <v>2</v>
      </c>
      <c r="P95" s="71">
        <f t="shared" si="15"/>
        <v>0</v>
      </c>
      <c r="Q95" s="71">
        <f t="shared" si="15"/>
        <v>0</v>
      </c>
      <c r="R95" s="71">
        <f t="shared" si="15"/>
        <v>0</v>
      </c>
      <c r="S95" s="71">
        <f t="shared" si="15"/>
        <v>0</v>
      </c>
      <c r="T95" s="71">
        <f t="shared" si="15"/>
        <v>0</v>
      </c>
      <c r="U95" s="71">
        <f t="shared" si="15"/>
        <v>0</v>
      </c>
      <c r="V95" s="71">
        <f t="shared" si="15"/>
        <v>0</v>
      </c>
      <c r="W95" s="71">
        <f t="shared" si="15"/>
        <v>0</v>
      </c>
    </row>
    <row r="96" spans="1:23" ht="15" customHeight="1">
      <c r="A96" s="421" t="s">
        <v>687</v>
      </c>
      <c r="B96" s="421"/>
      <c r="C96" s="421"/>
      <c r="D96" s="421"/>
      <c r="E96" s="187">
        <v>2</v>
      </c>
      <c r="F96" s="187">
        <v>2</v>
      </c>
      <c r="G96" s="187"/>
      <c r="H96" s="187"/>
      <c r="I96" s="187"/>
      <c r="J96" s="187"/>
      <c r="K96" s="187"/>
      <c r="L96" s="187"/>
      <c r="M96" s="187">
        <v>1</v>
      </c>
      <c r="N96" s="187">
        <v>1</v>
      </c>
      <c r="O96" s="187"/>
      <c r="P96" s="187"/>
      <c r="Q96" s="187"/>
      <c r="R96" s="187"/>
      <c r="S96" s="187"/>
      <c r="T96" s="187"/>
      <c r="U96" s="187"/>
      <c r="V96" s="187"/>
      <c r="W96" s="187"/>
    </row>
    <row r="97" spans="1:23" ht="15" customHeight="1">
      <c r="A97" s="421" t="s">
        <v>688</v>
      </c>
      <c r="B97" s="421"/>
      <c r="C97" s="421"/>
      <c r="D97" s="421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</row>
    <row r="98" spans="1:23" ht="15" customHeight="1">
      <c r="A98" s="422" t="s">
        <v>689</v>
      </c>
      <c r="B98" s="422"/>
      <c r="C98" s="422"/>
      <c r="D98" s="422"/>
      <c r="E98" s="187">
        <f>E97+E96+E95+E81+E53+E28</f>
        <v>46</v>
      </c>
      <c r="F98" s="187">
        <f aca="true" t="shared" si="16" ref="F98:W98">F97+F96+F95+F81+F53+F28</f>
        <v>24</v>
      </c>
      <c r="G98" s="187">
        <f t="shared" si="16"/>
        <v>6</v>
      </c>
      <c r="H98" s="187">
        <f t="shared" si="16"/>
        <v>12</v>
      </c>
      <c r="I98" s="187">
        <f t="shared" si="16"/>
        <v>4</v>
      </c>
      <c r="J98" s="187">
        <f t="shared" si="16"/>
        <v>3</v>
      </c>
      <c r="K98" s="187">
        <f t="shared" si="16"/>
        <v>0</v>
      </c>
      <c r="L98" s="187">
        <f t="shared" si="16"/>
        <v>9</v>
      </c>
      <c r="M98" s="187">
        <f t="shared" si="16"/>
        <v>4</v>
      </c>
      <c r="N98" s="187">
        <f t="shared" si="16"/>
        <v>8</v>
      </c>
      <c r="O98" s="187">
        <f t="shared" si="16"/>
        <v>3</v>
      </c>
      <c r="P98" s="187">
        <f t="shared" si="16"/>
        <v>0</v>
      </c>
      <c r="Q98" s="187">
        <f t="shared" si="16"/>
        <v>3</v>
      </c>
      <c r="R98" s="187">
        <f t="shared" si="16"/>
        <v>1</v>
      </c>
      <c r="S98" s="187">
        <f t="shared" si="16"/>
        <v>3</v>
      </c>
      <c r="T98" s="187">
        <f t="shared" si="16"/>
        <v>0</v>
      </c>
      <c r="U98" s="187">
        <f t="shared" si="16"/>
        <v>2</v>
      </c>
      <c r="V98" s="187">
        <f t="shared" si="16"/>
        <v>0</v>
      </c>
      <c r="W98" s="187">
        <f t="shared" si="16"/>
        <v>12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62">
    <mergeCell ref="A1:M1"/>
    <mergeCell ref="A2:A5"/>
    <mergeCell ref="B2:B5"/>
    <mergeCell ref="E2:I2"/>
    <mergeCell ref="J2:W2"/>
    <mergeCell ref="E3:E5"/>
    <mergeCell ref="F3:F5"/>
    <mergeCell ref="G3:G5"/>
    <mergeCell ref="H3:H5"/>
    <mergeCell ref="I3:I5"/>
    <mergeCell ref="J3:N3"/>
    <mergeCell ref="O3:Q3"/>
    <mergeCell ref="R3:S3"/>
    <mergeCell ref="T3:T5"/>
    <mergeCell ref="U3:U5"/>
    <mergeCell ref="V3:V5"/>
    <mergeCell ref="S4:S5"/>
    <mergeCell ref="W3:W5"/>
    <mergeCell ref="C4:D5"/>
    <mergeCell ref="J4:K4"/>
    <mergeCell ref="L4:L5"/>
    <mergeCell ref="M4:M5"/>
    <mergeCell ref="N4:N5"/>
    <mergeCell ref="O4:O5"/>
    <mergeCell ref="P4:P5"/>
    <mergeCell ref="Q4:Q5"/>
    <mergeCell ref="R4:R5"/>
    <mergeCell ref="A6:A28"/>
    <mergeCell ref="B6:B13"/>
    <mergeCell ref="C13:D13"/>
    <mergeCell ref="B14:B20"/>
    <mergeCell ref="C20:D20"/>
    <mergeCell ref="B21:B27"/>
    <mergeCell ref="C27:D27"/>
    <mergeCell ref="B28:D28"/>
    <mergeCell ref="A29:A53"/>
    <mergeCell ref="B29:B36"/>
    <mergeCell ref="C36:D36"/>
    <mergeCell ref="B37:B46"/>
    <mergeCell ref="C46:D46"/>
    <mergeCell ref="B47:B52"/>
    <mergeCell ref="C52:D52"/>
    <mergeCell ref="B53:D53"/>
    <mergeCell ref="A54:A81"/>
    <mergeCell ref="B54:B59"/>
    <mergeCell ref="C59:D59"/>
    <mergeCell ref="B60:B66"/>
    <mergeCell ref="C66:D66"/>
    <mergeCell ref="B67:B73"/>
    <mergeCell ref="C73:D73"/>
    <mergeCell ref="B74:B80"/>
    <mergeCell ref="C80:D80"/>
    <mergeCell ref="B81:D81"/>
    <mergeCell ref="A96:D96"/>
    <mergeCell ref="A97:D97"/>
    <mergeCell ref="A98:D98"/>
    <mergeCell ref="A82:A95"/>
    <mergeCell ref="B82:B87"/>
    <mergeCell ref="C87:D87"/>
    <mergeCell ref="B88:B94"/>
    <mergeCell ref="C94:D94"/>
    <mergeCell ref="B95:D95"/>
  </mergeCells>
  <printOptions horizontalCentered="1"/>
  <pageMargins left="0.5905511811023623" right="0.5905511811023623" top="0.5118110236220472" bottom="0.5118110236220472" header="0" footer="0.2362204724409449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36" zoomScalePageLayoutView="0" workbookViewId="0" topLeftCell="A13">
      <selection activeCell="O40" sqref="O40"/>
    </sheetView>
  </sheetViews>
  <sheetFormatPr defaultColWidth="8.88671875" defaultRowHeight="13.5"/>
  <cols>
    <col min="1" max="1" width="4.10546875" style="69" customWidth="1"/>
    <col min="2" max="2" width="4.4453125" style="179" customWidth="1"/>
    <col min="3" max="3" width="7.5546875" style="179" customWidth="1"/>
    <col min="4" max="6" width="7.6640625" style="179" customWidth="1"/>
    <col min="7" max="7" width="0.671875" style="179" customWidth="1"/>
    <col min="8" max="8" width="7.77734375" style="179" customWidth="1"/>
    <col min="9" max="12" width="7.6640625" style="179" customWidth="1"/>
    <col min="13" max="16384" width="8.88671875" style="179" customWidth="1"/>
  </cols>
  <sheetData>
    <row r="1" spans="1:12" ht="25.5" customHeight="1">
      <c r="A1" s="459" t="s">
        <v>398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11" customFormat="1" ht="9.75" customHeight="1">
      <c r="A2" s="455" t="s">
        <v>400</v>
      </c>
      <c r="B2" s="465"/>
      <c r="C2" s="456"/>
      <c r="D2" s="455" t="s">
        <v>314</v>
      </c>
      <c r="E2" s="456"/>
      <c r="F2" s="455" t="s">
        <v>315</v>
      </c>
      <c r="G2" s="465"/>
      <c r="H2" s="456"/>
      <c r="I2" s="455" t="s">
        <v>316</v>
      </c>
      <c r="J2" s="456"/>
      <c r="K2" s="455" t="s">
        <v>317</v>
      </c>
      <c r="L2" s="456"/>
    </row>
    <row r="3" spans="1:12" s="11" customFormat="1" ht="9.75" customHeight="1">
      <c r="A3" s="457"/>
      <c r="B3" s="466"/>
      <c r="C3" s="458"/>
      <c r="D3" s="457"/>
      <c r="E3" s="458"/>
      <c r="F3" s="457"/>
      <c r="G3" s="466"/>
      <c r="H3" s="458"/>
      <c r="I3" s="457"/>
      <c r="J3" s="458"/>
      <c r="K3" s="457"/>
      <c r="L3" s="458"/>
    </row>
    <row r="4" spans="1:12" s="11" customFormat="1" ht="13.5" customHeight="1">
      <c r="A4" s="67">
        <v>1</v>
      </c>
      <c r="B4" s="463" t="s">
        <v>984</v>
      </c>
      <c r="C4" s="358"/>
      <c r="D4" s="357">
        <v>1994</v>
      </c>
      <c r="E4" s="358"/>
      <c r="F4" s="357">
        <f>'연령별-금년(남)'!E96+'연령별-금년(여)'!E96</f>
        <v>2009</v>
      </c>
      <c r="G4" s="359"/>
      <c r="H4" s="358"/>
      <c r="I4" s="468">
        <f>F4-D4</f>
        <v>15</v>
      </c>
      <c r="J4" s="469"/>
      <c r="K4" s="470">
        <f>I4/D4</f>
        <v>0.007522567703109328</v>
      </c>
      <c r="L4" s="471"/>
    </row>
    <row r="5" spans="1:12" s="11" customFormat="1" ht="13.5" customHeight="1">
      <c r="A5" s="67">
        <v>2</v>
      </c>
      <c r="B5" s="467" t="s">
        <v>985</v>
      </c>
      <c r="C5" s="358"/>
      <c r="D5" s="357">
        <v>3173</v>
      </c>
      <c r="E5" s="358"/>
      <c r="F5" s="357">
        <f>'연령별-금년(남)'!F96+'연령별-금년(여)'!F96</f>
        <v>3138</v>
      </c>
      <c r="G5" s="359"/>
      <c r="H5" s="358"/>
      <c r="I5" s="468">
        <f aca="true" t="shared" si="0" ref="I5:I12">F5-D5</f>
        <v>-35</v>
      </c>
      <c r="J5" s="469"/>
      <c r="K5" s="470">
        <f aca="true" t="shared" si="1" ref="K5:K12">I5/D5</f>
        <v>-0.011030570438071227</v>
      </c>
      <c r="L5" s="471"/>
    </row>
    <row r="6" spans="1:12" s="11" customFormat="1" ht="13.5" customHeight="1">
      <c r="A6" s="67">
        <v>3</v>
      </c>
      <c r="B6" s="463" t="s">
        <v>986</v>
      </c>
      <c r="C6" s="358"/>
      <c r="D6" s="357">
        <v>6071</v>
      </c>
      <c r="E6" s="358"/>
      <c r="F6" s="357">
        <f>'연령별-금년(남)'!G96+'연령별-금년(여)'!G96</f>
        <v>5431</v>
      </c>
      <c r="G6" s="359"/>
      <c r="H6" s="358"/>
      <c r="I6" s="468">
        <f t="shared" si="0"/>
        <v>-640</v>
      </c>
      <c r="J6" s="469"/>
      <c r="K6" s="470">
        <f t="shared" si="1"/>
        <v>-0.10541920606160435</v>
      </c>
      <c r="L6" s="471"/>
    </row>
    <row r="7" spans="1:12" s="11" customFormat="1" ht="13.5" customHeight="1">
      <c r="A7" s="67">
        <v>4</v>
      </c>
      <c r="B7" s="463" t="s">
        <v>987</v>
      </c>
      <c r="C7" s="464"/>
      <c r="D7" s="357">
        <v>9124</v>
      </c>
      <c r="E7" s="358"/>
      <c r="F7" s="357">
        <f>'연령별-금년(남)'!H96+'연령별-금년(여)'!H96</f>
        <v>8720</v>
      </c>
      <c r="G7" s="359"/>
      <c r="H7" s="358"/>
      <c r="I7" s="468">
        <f t="shared" si="0"/>
        <v>-404</v>
      </c>
      <c r="J7" s="469"/>
      <c r="K7" s="470">
        <f t="shared" si="1"/>
        <v>-0.044278825076720735</v>
      </c>
      <c r="L7" s="471"/>
    </row>
    <row r="8" spans="1:12" s="11" customFormat="1" ht="13.5" customHeight="1">
      <c r="A8" s="67">
        <v>5</v>
      </c>
      <c r="B8" s="463" t="s">
        <v>988</v>
      </c>
      <c r="C8" s="464"/>
      <c r="D8" s="357">
        <v>10282</v>
      </c>
      <c r="E8" s="358"/>
      <c r="F8" s="357">
        <f>'연령별-금년(남)'!I96+'연령별-금년(여)'!I96</f>
        <v>10617</v>
      </c>
      <c r="G8" s="359"/>
      <c r="H8" s="358"/>
      <c r="I8" s="468">
        <f t="shared" si="0"/>
        <v>335</v>
      </c>
      <c r="J8" s="469"/>
      <c r="K8" s="470">
        <f t="shared" si="1"/>
        <v>0.032581209881346045</v>
      </c>
      <c r="L8" s="471"/>
    </row>
    <row r="9" spans="1:12" s="11" customFormat="1" ht="13.5" customHeight="1">
      <c r="A9" s="67">
        <v>6</v>
      </c>
      <c r="B9" s="463" t="s">
        <v>989</v>
      </c>
      <c r="C9" s="358"/>
      <c r="D9" s="357">
        <v>11910</v>
      </c>
      <c r="E9" s="358"/>
      <c r="F9" s="357">
        <f>'연령별-금년(남)'!J96+'연령별-금년(여)'!J96</f>
        <v>11391</v>
      </c>
      <c r="G9" s="359"/>
      <c r="H9" s="358"/>
      <c r="I9" s="468">
        <f t="shared" si="0"/>
        <v>-519</v>
      </c>
      <c r="J9" s="469"/>
      <c r="K9" s="470">
        <f t="shared" si="1"/>
        <v>-0.04357682619647355</v>
      </c>
      <c r="L9" s="471"/>
    </row>
    <row r="10" spans="1:12" s="11" customFormat="1" ht="13.5" customHeight="1">
      <c r="A10" s="67">
        <v>7</v>
      </c>
      <c r="B10" s="463" t="s">
        <v>990</v>
      </c>
      <c r="C10" s="358"/>
      <c r="D10" s="357">
        <v>12895</v>
      </c>
      <c r="E10" s="358"/>
      <c r="F10" s="357">
        <f>'연령별-금년(남)'!K96+'연령별-금년(여)'!K96</f>
        <v>13506</v>
      </c>
      <c r="G10" s="359"/>
      <c r="H10" s="358"/>
      <c r="I10" s="468">
        <f t="shared" si="0"/>
        <v>611</v>
      </c>
      <c r="J10" s="469"/>
      <c r="K10" s="470">
        <f t="shared" si="1"/>
        <v>0.04738270647537805</v>
      </c>
      <c r="L10" s="471"/>
    </row>
    <row r="11" spans="1:12" s="11" customFormat="1" ht="13.5" customHeight="1">
      <c r="A11" s="67">
        <v>8</v>
      </c>
      <c r="B11" s="463" t="s">
        <v>991</v>
      </c>
      <c r="C11" s="358"/>
      <c r="D11" s="357">
        <v>12442</v>
      </c>
      <c r="E11" s="358"/>
      <c r="F11" s="357">
        <f>'연령별-금년(남)'!L96+'연령별-금년(여)'!L96</f>
        <v>11994</v>
      </c>
      <c r="G11" s="359"/>
      <c r="H11" s="358"/>
      <c r="I11" s="468">
        <f t="shared" si="0"/>
        <v>-448</v>
      </c>
      <c r="J11" s="469"/>
      <c r="K11" s="470">
        <f t="shared" si="1"/>
        <v>-0.03600707281787494</v>
      </c>
      <c r="L11" s="471"/>
    </row>
    <row r="12" spans="1:12" s="11" customFormat="1" ht="13.5" customHeight="1">
      <c r="A12" s="67">
        <v>9</v>
      </c>
      <c r="B12" s="463" t="s">
        <v>992</v>
      </c>
      <c r="C12" s="358"/>
      <c r="D12" s="357">
        <v>16293</v>
      </c>
      <c r="E12" s="358"/>
      <c r="F12" s="357">
        <f>'연령별-금년(남)'!M96+'연령별-금년(여)'!M96</f>
        <v>15751</v>
      </c>
      <c r="G12" s="359"/>
      <c r="H12" s="358"/>
      <c r="I12" s="468">
        <f t="shared" si="0"/>
        <v>-542</v>
      </c>
      <c r="J12" s="469"/>
      <c r="K12" s="470">
        <f t="shared" si="1"/>
        <v>-0.033265819677161974</v>
      </c>
      <c r="L12" s="471"/>
    </row>
    <row r="13" spans="1:12" s="11" customFormat="1" ht="13.5" customHeight="1">
      <c r="A13" s="67">
        <v>10</v>
      </c>
      <c r="B13" s="463" t="s">
        <v>993</v>
      </c>
      <c r="C13" s="358"/>
      <c r="D13" s="357">
        <v>16892</v>
      </c>
      <c r="E13" s="358"/>
      <c r="F13" s="357">
        <f>'연령별-금년(여)'!N96+'연령별-금년(남)'!N96</f>
        <v>16556</v>
      </c>
      <c r="G13" s="359"/>
      <c r="H13" s="358"/>
      <c r="I13" s="468">
        <f>F13-D13</f>
        <v>-336</v>
      </c>
      <c r="J13" s="469"/>
      <c r="K13" s="470">
        <f>I13/D13</f>
        <v>-0.019891072697134738</v>
      </c>
      <c r="L13" s="471"/>
    </row>
    <row r="14" spans="1:12" s="11" customFormat="1" ht="13.5" customHeight="1">
      <c r="A14" s="67">
        <v>11</v>
      </c>
      <c r="B14" s="467" t="s">
        <v>994</v>
      </c>
      <c r="C14" s="358"/>
      <c r="D14" s="357">
        <v>19210</v>
      </c>
      <c r="E14" s="358"/>
      <c r="F14" s="357">
        <f>'연령별-금년(여)'!O96+'연령별-금년(남)'!O96</f>
        <v>19414</v>
      </c>
      <c r="G14" s="359"/>
      <c r="H14" s="358"/>
      <c r="I14" s="468">
        <f aca="true" t="shared" si="2" ref="I14:I26">F14-D14</f>
        <v>204</v>
      </c>
      <c r="J14" s="469"/>
      <c r="K14" s="470">
        <f aca="true" t="shared" si="3" ref="K14:K26">I14/D14</f>
        <v>0.010619469026548672</v>
      </c>
      <c r="L14" s="471"/>
    </row>
    <row r="15" spans="1:12" s="11" customFormat="1" ht="13.5" customHeight="1">
      <c r="A15" s="67">
        <v>12</v>
      </c>
      <c r="B15" s="463" t="s">
        <v>995</v>
      </c>
      <c r="C15" s="358"/>
      <c r="D15" s="357">
        <v>14859</v>
      </c>
      <c r="E15" s="358"/>
      <c r="F15" s="357">
        <v>15875</v>
      </c>
      <c r="G15" s="359"/>
      <c r="H15" s="358"/>
      <c r="I15" s="468">
        <f t="shared" si="2"/>
        <v>1016</v>
      </c>
      <c r="J15" s="469"/>
      <c r="K15" s="470">
        <f t="shared" si="3"/>
        <v>0.06837606837606838</v>
      </c>
      <c r="L15" s="471"/>
    </row>
    <row r="16" spans="1:12" s="11" customFormat="1" ht="13.5" customHeight="1">
      <c r="A16" s="67">
        <v>13</v>
      </c>
      <c r="B16" s="463" t="s">
        <v>996</v>
      </c>
      <c r="C16" s="464"/>
      <c r="D16" s="357">
        <v>9146</v>
      </c>
      <c r="E16" s="358"/>
      <c r="F16" s="357">
        <v>10102</v>
      </c>
      <c r="G16" s="359"/>
      <c r="H16" s="358"/>
      <c r="I16" s="468">
        <f t="shared" si="2"/>
        <v>956</v>
      </c>
      <c r="J16" s="469"/>
      <c r="K16" s="470">
        <f t="shared" si="3"/>
        <v>0.10452656899190903</v>
      </c>
      <c r="L16" s="471"/>
    </row>
    <row r="17" spans="1:12" s="11" customFormat="1" ht="13.5" customHeight="1">
      <c r="A17" s="67">
        <v>14</v>
      </c>
      <c r="B17" s="463" t="s">
        <v>997</v>
      </c>
      <c r="C17" s="464"/>
      <c r="D17" s="357">
        <v>6291</v>
      </c>
      <c r="E17" s="358"/>
      <c r="F17" s="357">
        <v>6644</v>
      </c>
      <c r="G17" s="359"/>
      <c r="H17" s="358"/>
      <c r="I17" s="468">
        <f t="shared" si="2"/>
        <v>353</v>
      </c>
      <c r="J17" s="469"/>
      <c r="K17" s="470">
        <f t="shared" si="3"/>
        <v>0.05611190589731362</v>
      </c>
      <c r="L17" s="471"/>
    </row>
    <row r="18" spans="1:12" s="11" customFormat="1" ht="13.5" customHeight="1">
      <c r="A18" s="67">
        <v>15</v>
      </c>
      <c r="B18" s="463" t="s">
        <v>998</v>
      </c>
      <c r="C18" s="358"/>
      <c r="D18" s="357">
        <v>5165</v>
      </c>
      <c r="E18" s="358"/>
      <c r="F18" s="357">
        <f>'연령별-금년(여)'!S96+'연령별-금년(남)'!S96</f>
        <v>5558</v>
      </c>
      <c r="G18" s="359"/>
      <c r="H18" s="358"/>
      <c r="I18" s="468">
        <f t="shared" si="2"/>
        <v>393</v>
      </c>
      <c r="J18" s="469"/>
      <c r="K18" s="470">
        <f t="shared" si="3"/>
        <v>0.07608906098741529</v>
      </c>
      <c r="L18" s="471"/>
    </row>
    <row r="19" spans="1:12" s="11" customFormat="1" ht="13.5" customHeight="1">
      <c r="A19" s="67">
        <v>16</v>
      </c>
      <c r="B19" s="463" t="s">
        <v>999</v>
      </c>
      <c r="C19" s="358"/>
      <c r="D19" s="357">
        <v>3958</v>
      </c>
      <c r="E19" s="358"/>
      <c r="F19" s="357">
        <f>'연령별-금년(여)'!T96+'연령별-금년(남)'!T96</f>
        <v>4121</v>
      </c>
      <c r="G19" s="359"/>
      <c r="H19" s="358"/>
      <c r="I19" s="468">
        <f t="shared" si="2"/>
        <v>163</v>
      </c>
      <c r="J19" s="469"/>
      <c r="K19" s="470">
        <f t="shared" si="3"/>
        <v>0.041182415361293585</v>
      </c>
      <c r="L19" s="471"/>
    </row>
    <row r="20" spans="1:12" s="11" customFormat="1" ht="13.5" customHeight="1">
      <c r="A20" s="67">
        <v>17</v>
      </c>
      <c r="B20" s="463" t="s">
        <v>1031</v>
      </c>
      <c r="C20" s="464"/>
      <c r="D20" s="357">
        <v>5967</v>
      </c>
      <c r="E20" s="358"/>
      <c r="F20" s="357">
        <f>'연령별-금년(여)'!U96+'연령별-금년(남)'!U96</f>
        <v>3010</v>
      </c>
      <c r="G20" s="359"/>
      <c r="H20" s="358"/>
      <c r="I20" s="468">
        <f>F20-D20</f>
        <v>-2957</v>
      </c>
      <c r="J20" s="469"/>
      <c r="K20" s="470">
        <f>I20/D20</f>
        <v>-0.4955589073236132</v>
      </c>
      <c r="L20" s="471"/>
    </row>
    <row r="21" spans="1:12" s="11" customFormat="1" ht="13.5" customHeight="1">
      <c r="A21" s="67">
        <v>18</v>
      </c>
      <c r="B21" s="463" t="s">
        <v>1032</v>
      </c>
      <c r="C21" s="464"/>
      <c r="D21" s="357"/>
      <c r="E21" s="358"/>
      <c r="F21" s="357">
        <f>'연령별-금년(여)'!V96+'연령별-금년(남)'!V96</f>
        <v>1658</v>
      </c>
      <c r="G21" s="359"/>
      <c r="H21" s="358"/>
      <c r="I21" s="468"/>
      <c r="J21" s="469"/>
      <c r="K21" s="470"/>
      <c r="L21" s="471"/>
    </row>
    <row r="22" spans="1:12" s="11" customFormat="1" ht="13.5" customHeight="1">
      <c r="A22" s="67">
        <v>19</v>
      </c>
      <c r="B22" s="463" t="s">
        <v>1033</v>
      </c>
      <c r="C22" s="464"/>
      <c r="D22" s="357"/>
      <c r="E22" s="358"/>
      <c r="F22" s="357">
        <f>'연령별-금년(여)'!W96+'연령별-금년(남)'!W96</f>
        <v>735</v>
      </c>
      <c r="G22" s="359"/>
      <c r="H22" s="358"/>
      <c r="I22" s="468"/>
      <c r="J22" s="469"/>
      <c r="K22" s="470"/>
      <c r="L22" s="471"/>
    </row>
    <row r="23" spans="1:12" s="11" customFormat="1" ht="13.5" customHeight="1">
      <c r="A23" s="67">
        <v>20</v>
      </c>
      <c r="B23" s="463" t="s">
        <v>1034</v>
      </c>
      <c r="C23" s="464"/>
      <c r="D23" s="357"/>
      <c r="E23" s="358"/>
      <c r="F23" s="357">
        <f>'연령별-금년(여)'!X96+'연령별-금년(남)'!X96</f>
        <v>245</v>
      </c>
      <c r="G23" s="359"/>
      <c r="H23" s="358"/>
      <c r="I23" s="468"/>
      <c r="J23" s="469"/>
      <c r="K23" s="470"/>
      <c r="L23" s="471"/>
    </row>
    <row r="24" spans="1:12" s="11" customFormat="1" ht="13.5" customHeight="1">
      <c r="A24" s="67">
        <v>21</v>
      </c>
      <c r="B24" s="463" t="s">
        <v>1035</v>
      </c>
      <c r="C24" s="464"/>
      <c r="D24" s="357"/>
      <c r="E24" s="358"/>
      <c r="F24" s="357">
        <f>'연령별-금년(여)'!Y96+'연령별-금년(남)'!Y96</f>
        <v>792</v>
      </c>
      <c r="G24" s="359"/>
      <c r="H24" s="358"/>
      <c r="I24" s="468"/>
      <c r="J24" s="469"/>
      <c r="K24" s="470"/>
      <c r="L24" s="471"/>
    </row>
    <row r="25" spans="1:12" s="11" customFormat="1" ht="13.5" customHeight="1">
      <c r="A25" s="67">
        <v>22</v>
      </c>
      <c r="B25" s="463" t="s">
        <v>1005</v>
      </c>
      <c r="C25" s="358"/>
      <c r="D25" s="357">
        <v>13</v>
      </c>
      <c r="E25" s="358"/>
      <c r="F25" s="357">
        <f>'연령별-금년(여)'!Z96+'연령별-금년(남)'!Z96</f>
        <v>12</v>
      </c>
      <c r="G25" s="359"/>
      <c r="H25" s="358"/>
      <c r="I25" s="468">
        <f t="shared" si="2"/>
        <v>-1</v>
      </c>
      <c r="J25" s="469"/>
      <c r="K25" s="470">
        <f t="shared" si="3"/>
        <v>-0.07692307692307693</v>
      </c>
      <c r="L25" s="471"/>
    </row>
    <row r="26" spans="1:12" s="11" customFormat="1" ht="13.5" customHeight="1">
      <c r="A26" s="457" t="s">
        <v>318</v>
      </c>
      <c r="B26" s="466"/>
      <c r="C26" s="458"/>
      <c r="D26" s="357">
        <f>SUM(D4:E25)</f>
        <v>165685</v>
      </c>
      <c r="E26" s="358"/>
      <c r="F26" s="357">
        <f>SUM(F4:H25)</f>
        <v>167279</v>
      </c>
      <c r="G26" s="359"/>
      <c r="H26" s="358"/>
      <c r="I26" s="468">
        <f t="shared" si="2"/>
        <v>1594</v>
      </c>
      <c r="J26" s="469"/>
      <c r="K26" s="470">
        <f t="shared" si="3"/>
        <v>0.009620665721097262</v>
      </c>
      <c r="L26" s="471"/>
    </row>
    <row r="27" s="11" customFormat="1" ht="5.25" customHeight="1">
      <c r="A27" s="105"/>
    </row>
    <row r="28" spans="1:13" s="68" customFormat="1" ht="21" customHeight="1">
      <c r="A28" s="459" t="s">
        <v>399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11"/>
    </row>
    <row r="29" spans="1:12" s="11" customFormat="1" ht="14.25" customHeight="1">
      <c r="A29" s="370" t="s">
        <v>319</v>
      </c>
      <c r="B29" s="370"/>
      <c r="C29" s="196" t="s">
        <v>320</v>
      </c>
      <c r="D29" s="196" t="s">
        <v>401</v>
      </c>
      <c r="E29" s="196" t="s">
        <v>322</v>
      </c>
      <c r="F29" s="191" t="s">
        <v>323</v>
      </c>
      <c r="G29" s="193"/>
      <c r="H29" s="192" t="s">
        <v>321</v>
      </c>
      <c r="I29" s="196" t="s">
        <v>320</v>
      </c>
      <c r="J29" s="196" t="s">
        <v>401</v>
      </c>
      <c r="K29" s="196" t="s">
        <v>322</v>
      </c>
      <c r="L29" s="196" t="s">
        <v>323</v>
      </c>
    </row>
    <row r="30" spans="1:12" s="11" customFormat="1" ht="12.75" customHeight="1">
      <c r="A30" s="455" t="s">
        <v>397</v>
      </c>
      <c r="B30" s="456"/>
      <c r="C30" s="196" t="s">
        <v>203</v>
      </c>
      <c r="D30" s="196">
        <f>SUM(E30:F30)</f>
        <v>6</v>
      </c>
      <c r="E30" s="196">
        <v>0</v>
      </c>
      <c r="F30" s="196">
        <v>6</v>
      </c>
      <c r="G30" s="100"/>
      <c r="H30" s="199" t="s">
        <v>1004</v>
      </c>
      <c r="I30" s="12" t="s">
        <v>519</v>
      </c>
      <c r="J30" s="196">
        <f>SUM(K30:L30)</f>
        <v>107</v>
      </c>
      <c r="K30" s="196">
        <v>27</v>
      </c>
      <c r="L30" s="196">
        <v>80</v>
      </c>
    </row>
    <row r="31" spans="1:12" s="11" customFormat="1" ht="12.75" customHeight="1">
      <c r="A31" s="461"/>
      <c r="B31" s="462"/>
      <c r="C31" s="196" t="s">
        <v>202</v>
      </c>
      <c r="D31" s="196">
        <f aca="true" t="shared" si="4" ref="D31:D39">SUM(E31:F31)</f>
        <v>82</v>
      </c>
      <c r="E31" s="196">
        <v>38</v>
      </c>
      <c r="F31" s="191">
        <v>44</v>
      </c>
      <c r="G31" s="101"/>
      <c r="H31" s="370" t="s">
        <v>394</v>
      </c>
      <c r="I31" s="196" t="s">
        <v>515</v>
      </c>
      <c r="J31" s="196">
        <f>SUM(K31:L31)</f>
        <v>74</v>
      </c>
      <c r="K31" s="196">
        <v>30</v>
      </c>
      <c r="L31" s="196">
        <v>44</v>
      </c>
    </row>
    <row r="32" spans="1:12" s="11" customFormat="1" ht="12.75" customHeight="1">
      <c r="A32" s="461"/>
      <c r="B32" s="462"/>
      <c r="C32" s="196" t="s">
        <v>201</v>
      </c>
      <c r="D32" s="196">
        <f t="shared" si="4"/>
        <v>17</v>
      </c>
      <c r="E32" s="196">
        <v>7</v>
      </c>
      <c r="F32" s="191">
        <v>10</v>
      </c>
      <c r="G32" s="210"/>
      <c r="H32" s="370"/>
      <c r="I32" s="196" t="s">
        <v>531</v>
      </c>
      <c r="J32" s="196">
        <f>SUM(K32:L32)</f>
        <v>0</v>
      </c>
      <c r="K32" s="196">
        <v>0</v>
      </c>
      <c r="L32" s="196">
        <v>0</v>
      </c>
    </row>
    <row r="33" spans="1:12" s="11" customFormat="1" ht="12.75" customHeight="1">
      <c r="A33" s="461"/>
      <c r="B33" s="462"/>
      <c r="C33" s="196" t="s">
        <v>200</v>
      </c>
      <c r="D33" s="196">
        <f t="shared" si="4"/>
        <v>32</v>
      </c>
      <c r="E33" s="196">
        <v>11</v>
      </c>
      <c r="F33" s="191">
        <v>21</v>
      </c>
      <c r="G33" s="210"/>
      <c r="H33" s="196" t="s">
        <v>701</v>
      </c>
      <c r="I33" s="196" t="s">
        <v>213</v>
      </c>
      <c r="J33" s="196">
        <f aca="true" t="shared" si="5" ref="J33:J43">SUM(K33:L33)</f>
        <v>195</v>
      </c>
      <c r="K33" s="196">
        <v>86</v>
      </c>
      <c r="L33" s="196">
        <v>109</v>
      </c>
    </row>
    <row r="34" spans="1:12" s="11" customFormat="1" ht="12.75" customHeight="1">
      <c r="A34" s="461"/>
      <c r="B34" s="462"/>
      <c r="C34" s="196" t="s">
        <v>199</v>
      </c>
      <c r="D34" s="196">
        <f t="shared" si="4"/>
        <v>32</v>
      </c>
      <c r="E34" s="196">
        <v>11</v>
      </c>
      <c r="F34" s="191">
        <v>21</v>
      </c>
      <c r="G34" s="210"/>
      <c r="H34" s="192" t="s">
        <v>405</v>
      </c>
      <c r="I34" s="196" t="s">
        <v>214</v>
      </c>
      <c r="J34" s="196">
        <f t="shared" si="5"/>
        <v>112</v>
      </c>
      <c r="K34" s="196">
        <v>58</v>
      </c>
      <c r="L34" s="196">
        <v>54</v>
      </c>
    </row>
    <row r="35" spans="1:12" s="11" customFormat="1" ht="12.75" customHeight="1">
      <c r="A35" s="457"/>
      <c r="B35" s="458"/>
      <c r="C35" s="196" t="s">
        <v>198</v>
      </c>
      <c r="D35" s="196">
        <f t="shared" si="4"/>
        <v>22</v>
      </c>
      <c r="E35" s="196">
        <v>12</v>
      </c>
      <c r="F35" s="191">
        <v>10</v>
      </c>
      <c r="G35" s="210"/>
      <c r="H35" s="360" t="s">
        <v>396</v>
      </c>
      <c r="I35" s="196" t="s">
        <v>246</v>
      </c>
      <c r="J35" s="196">
        <f t="shared" si="5"/>
        <v>73</v>
      </c>
      <c r="K35" s="196">
        <v>25</v>
      </c>
      <c r="L35" s="196">
        <v>48</v>
      </c>
    </row>
    <row r="36" spans="1:12" s="11" customFormat="1" ht="12.75" customHeight="1">
      <c r="A36" s="455" t="s">
        <v>324</v>
      </c>
      <c r="B36" s="456"/>
      <c r="C36" s="196" t="s">
        <v>197</v>
      </c>
      <c r="D36" s="196">
        <f t="shared" si="4"/>
        <v>109</v>
      </c>
      <c r="E36" s="196">
        <v>43</v>
      </c>
      <c r="F36" s="191">
        <v>66</v>
      </c>
      <c r="G36" s="210"/>
      <c r="H36" s="460"/>
      <c r="I36" s="196" t="s">
        <v>247</v>
      </c>
      <c r="J36" s="196">
        <f t="shared" si="5"/>
        <v>80</v>
      </c>
      <c r="K36" s="196">
        <v>34</v>
      </c>
      <c r="L36" s="196">
        <v>46</v>
      </c>
    </row>
    <row r="37" spans="1:12" s="11" customFormat="1" ht="12.75" customHeight="1">
      <c r="A37" s="461"/>
      <c r="B37" s="462"/>
      <c r="C37" s="196" t="s">
        <v>403</v>
      </c>
      <c r="D37" s="196">
        <f t="shared" si="4"/>
        <v>57</v>
      </c>
      <c r="E37" s="196">
        <v>26</v>
      </c>
      <c r="F37" s="191">
        <v>31</v>
      </c>
      <c r="G37" s="210"/>
      <c r="H37" s="361"/>
      <c r="I37" s="196" t="s">
        <v>248</v>
      </c>
      <c r="J37" s="196">
        <f t="shared" si="5"/>
        <v>84</v>
      </c>
      <c r="K37" s="196">
        <v>26</v>
      </c>
      <c r="L37" s="196">
        <v>58</v>
      </c>
    </row>
    <row r="38" spans="1:12" s="11" customFormat="1" ht="12.75" customHeight="1">
      <c r="A38" s="461"/>
      <c r="B38" s="462"/>
      <c r="C38" s="196" t="s">
        <v>204</v>
      </c>
      <c r="D38" s="196">
        <f t="shared" si="4"/>
        <v>65</v>
      </c>
      <c r="E38" s="196">
        <v>22</v>
      </c>
      <c r="F38" s="191">
        <v>43</v>
      </c>
      <c r="G38" s="210"/>
      <c r="H38" s="360" t="s">
        <v>705</v>
      </c>
      <c r="I38" s="196" t="s">
        <v>393</v>
      </c>
      <c r="J38" s="196">
        <f t="shared" si="5"/>
        <v>93</v>
      </c>
      <c r="K38" s="196">
        <v>41</v>
      </c>
      <c r="L38" s="38">
        <v>52</v>
      </c>
    </row>
    <row r="39" spans="1:12" s="11" customFormat="1" ht="12.75" customHeight="1">
      <c r="A39" s="461"/>
      <c r="B39" s="462"/>
      <c r="C39" s="196" t="s">
        <v>205</v>
      </c>
      <c r="D39" s="196">
        <f t="shared" si="4"/>
        <v>20</v>
      </c>
      <c r="E39" s="196">
        <v>8</v>
      </c>
      <c r="F39" s="191">
        <v>12</v>
      </c>
      <c r="G39" s="210"/>
      <c r="H39" s="361"/>
      <c r="I39" s="196" t="s">
        <v>249</v>
      </c>
      <c r="J39" s="196">
        <f t="shared" si="5"/>
        <v>45</v>
      </c>
      <c r="K39" s="196">
        <v>21</v>
      </c>
      <c r="L39" s="38">
        <v>24</v>
      </c>
    </row>
    <row r="40" spans="1:12" s="11" customFormat="1" ht="12.75" customHeight="1">
      <c r="A40" s="455" t="s">
        <v>325</v>
      </c>
      <c r="B40" s="456"/>
      <c r="C40" s="196" t="s">
        <v>206</v>
      </c>
      <c r="D40" s="196">
        <f aca="true" t="shared" si="6" ref="D40:D51">SUM(E40:F40)</f>
        <v>75</v>
      </c>
      <c r="E40" s="196">
        <v>29</v>
      </c>
      <c r="F40" s="191">
        <v>46</v>
      </c>
      <c r="G40" s="210"/>
      <c r="H40" s="192" t="s">
        <v>706</v>
      </c>
      <c r="I40" s="196" t="s">
        <v>406</v>
      </c>
      <c r="J40" s="196">
        <f t="shared" si="5"/>
        <v>15</v>
      </c>
      <c r="K40" s="196">
        <v>9</v>
      </c>
      <c r="L40" s="38">
        <v>6</v>
      </c>
    </row>
    <row r="41" spans="1:12" s="11" customFormat="1" ht="12.75" customHeight="1">
      <c r="A41" s="461"/>
      <c r="B41" s="462"/>
      <c r="C41" s="196" t="s">
        <v>207</v>
      </c>
      <c r="D41" s="196">
        <f t="shared" si="6"/>
        <v>52</v>
      </c>
      <c r="E41" s="196">
        <v>21</v>
      </c>
      <c r="F41" s="191">
        <v>31</v>
      </c>
      <c r="G41" s="210"/>
      <c r="H41" s="192" t="s">
        <v>707</v>
      </c>
      <c r="I41" s="196" t="s">
        <v>250</v>
      </c>
      <c r="J41" s="196">
        <f t="shared" si="5"/>
        <v>14</v>
      </c>
      <c r="K41" s="196">
        <v>4</v>
      </c>
      <c r="L41" s="38">
        <v>10</v>
      </c>
    </row>
    <row r="42" spans="1:12" s="11" customFormat="1" ht="12.75" customHeight="1">
      <c r="A42" s="461"/>
      <c r="B42" s="462"/>
      <c r="C42" s="193" t="s">
        <v>208</v>
      </c>
      <c r="D42" s="193">
        <f t="shared" si="6"/>
        <v>150</v>
      </c>
      <c r="E42" s="193">
        <v>67</v>
      </c>
      <c r="F42" s="201">
        <v>83</v>
      </c>
      <c r="G42" s="210"/>
      <c r="H42" s="192" t="s">
        <v>78</v>
      </c>
      <c r="I42" s="196" t="s">
        <v>251</v>
      </c>
      <c r="J42" s="196">
        <f t="shared" si="5"/>
        <v>46</v>
      </c>
      <c r="K42" s="196">
        <v>19</v>
      </c>
      <c r="L42" s="38">
        <v>27</v>
      </c>
    </row>
    <row r="43" spans="1:12" s="11" customFormat="1" ht="12.75" customHeight="1">
      <c r="A43" s="370" t="s">
        <v>592</v>
      </c>
      <c r="B43" s="370"/>
      <c r="C43" s="196" t="s">
        <v>704</v>
      </c>
      <c r="D43" s="196">
        <f>SUM(E43:F43)</f>
        <v>94</v>
      </c>
      <c r="E43" s="196">
        <v>46</v>
      </c>
      <c r="F43" s="196">
        <v>48</v>
      </c>
      <c r="G43" s="210"/>
      <c r="H43" s="192" t="s">
        <v>708</v>
      </c>
      <c r="I43" s="196" t="s">
        <v>252</v>
      </c>
      <c r="J43" s="196">
        <f t="shared" si="5"/>
        <v>88</v>
      </c>
      <c r="K43" s="196">
        <v>44</v>
      </c>
      <c r="L43" s="38">
        <v>44</v>
      </c>
    </row>
    <row r="44" spans="1:12" s="11" customFormat="1" ht="12.75" customHeight="1">
      <c r="A44" s="357" t="s">
        <v>402</v>
      </c>
      <c r="B44" s="358"/>
      <c r="C44" s="196" t="s">
        <v>209</v>
      </c>
      <c r="D44" s="196">
        <f t="shared" si="6"/>
        <v>98</v>
      </c>
      <c r="E44" s="196">
        <v>37</v>
      </c>
      <c r="F44" s="191">
        <v>61</v>
      </c>
      <c r="G44" s="210"/>
      <c r="H44" s="192" t="s">
        <v>709</v>
      </c>
      <c r="I44" s="196" t="s">
        <v>767</v>
      </c>
      <c r="J44" s="196">
        <f aca="true" t="shared" si="7" ref="J44:J54">SUM(K44:L44)</f>
        <v>68</v>
      </c>
      <c r="K44" s="196">
        <v>28</v>
      </c>
      <c r="L44" s="38">
        <v>40</v>
      </c>
    </row>
    <row r="45" spans="1:12" s="11" customFormat="1" ht="12.75" customHeight="1">
      <c r="A45" s="455" t="s">
        <v>395</v>
      </c>
      <c r="B45" s="456"/>
      <c r="C45" s="196" t="s">
        <v>67</v>
      </c>
      <c r="D45" s="196">
        <f t="shared" si="6"/>
        <v>152</v>
      </c>
      <c r="E45" s="196">
        <v>59</v>
      </c>
      <c r="F45" s="191">
        <v>93</v>
      </c>
      <c r="G45" s="210"/>
      <c r="H45" s="360" t="s">
        <v>327</v>
      </c>
      <c r="I45" s="196" t="s">
        <v>253</v>
      </c>
      <c r="J45" s="196">
        <f t="shared" si="7"/>
        <v>47</v>
      </c>
      <c r="K45" s="196">
        <v>24</v>
      </c>
      <c r="L45" s="38">
        <v>23</v>
      </c>
    </row>
    <row r="46" spans="1:12" s="11" customFormat="1" ht="12.75" customHeight="1">
      <c r="A46" s="457"/>
      <c r="B46" s="458"/>
      <c r="C46" s="196" t="s">
        <v>69</v>
      </c>
      <c r="D46" s="196">
        <f t="shared" si="6"/>
        <v>85</v>
      </c>
      <c r="E46" s="196">
        <v>40</v>
      </c>
      <c r="F46" s="191">
        <v>45</v>
      </c>
      <c r="G46" s="210"/>
      <c r="H46" s="460"/>
      <c r="I46" s="196" t="s">
        <v>254</v>
      </c>
      <c r="J46" s="196">
        <f t="shared" si="7"/>
        <v>21</v>
      </c>
      <c r="K46" s="196">
        <v>8</v>
      </c>
      <c r="L46" s="38">
        <v>13</v>
      </c>
    </row>
    <row r="47" spans="1:12" s="11" customFormat="1" ht="12.75" customHeight="1">
      <c r="A47" s="357" t="s">
        <v>326</v>
      </c>
      <c r="B47" s="358"/>
      <c r="C47" s="196" t="s">
        <v>68</v>
      </c>
      <c r="D47" s="196">
        <f t="shared" si="6"/>
        <v>37</v>
      </c>
      <c r="E47" s="196">
        <v>16</v>
      </c>
      <c r="F47" s="191">
        <v>21</v>
      </c>
      <c r="G47" s="210"/>
      <c r="H47" s="460"/>
      <c r="I47" s="196" t="s">
        <v>255</v>
      </c>
      <c r="J47" s="196">
        <f t="shared" si="7"/>
        <v>20</v>
      </c>
      <c r="K47" s="196">
        <v>11</v>
      </c>
      <c r="L47" s="38">
        <v>9</v>
      </c>
    </row>
    <row r="48" spans="1:12" s="11" customFormat="1" ht="12.75" customHeight="1">
      <c r="A48" s="455" t="s">
        <v>70</v>
      </c>
      <c r="B48" s="456"/>
      <c r="C48" s="196" t="s">
        <v>71</v>
      </c>
      <c r="D48" s="196">
        <f t="shared" si="6"/>
        <v>38</v>
      </c>
      <c r="E48" s="196">
        <v>22</v>
      </c>
      <c r="F48" s="196">
        <v>16</v>
      </c>
      <c r="G48" s="210"/>
      <c r="H48" s="460"/>
      <c r="I48" s="196" t="s">
        <v>256</v>
      </c>
      <c r="J48" s="196">
        <f t="shared" si="7"/>
        <v>16</v>
      </c>
      <c r="K48" s="196">
        <v>8</v>
      </c>
      <c r="L48" s="38">
        <v>8</v>
      </c>
    </row>
    <row r="49" spans="1:12" s="11" customFormat="1" ht="12.75" customHeight="1">
      <c r="A49" s="457"/>
      <c r="B49" s="458"/>
      <c r="C49" s="196" t="s">
        <v>72</v>
      </c>
      <c r="D49" s="196">
        <f t="shared" si="6"/>
        <v>201</v>
      </c>
      <c r="E49" s="196">
        <v>93</v>
      </c>
      <c r="F49" s="196">
        <v>108</v>
      </c>
      <c r="G49" s="210"/>
      <c r="H49" s="361"/>
      <c r="I49" s="196" t="s">
        <v>257</v>
      </c>
      <c r="J49" s="196">
        <f t="shared" si="7"/>
        <v>71</v>
      </c>
      <c r="K49" s="196">
        <v>39</v>
      </c>
      <c r="L49" s="38">
        <v>32</v>
      </c>
    </row>
    <row r="50" spans="1:12" s="11" customFormat="1" ht="12.75" customHeight="1">
      <c r="A50" s="457" t="s">
        <v>73</v>
      </c>
      <c r="B50" s="458"/>
      <c r="C50" s="194" t="s">
        <v>210</v>
      </c>
      <c r="D50" s="194">
        <f t="shared" si="6"/>
        <v>14</v>
      </c>
      <c r="E50" s="194">
        <v>6</v>
      </c>
      <c r="F50" s="203">
        <v>8</v>
      </c>
      <c r="G50" s="210"/>
      <c r="H50" s="460" t="s">
        <v>79</v>
      </c>
      <c r="I50" s="193" t="s">
        <v>258</v>
      </c>
      <c r="J50" s="196">
        <f t="shared" si="7"/>
        <v>213</v>
      </c>
      <c r="K50" s="193">
        <v>87</v>
      </c>
      <c r="L50" s="100">
        <v>126</v>
      </c>
    </row>
    <row r="51" spans="1:12" s="11" customFormat="1" ht="12.75" customHeight="1">
      <c r="A51" s="455" t="s">
        <v>74</v>
      </c>
      <c r="B51" s="456"/>
      <c r="C51" s="244" t="s">
        <v>75</v>
      </c>
      <c r="D51" s="124">
        <f t="shared" si="6"/>
        <v>75</v>
      </c>
      <c r="E51" s="124">
        <v>28</v>
      </c>
      <c r="F51" s="125">
        <v>47</v>
      </c>
      <c r="G51" s="210"/>
      <c r="H51" s="460"/>
      <c r="I51" s="196" t="s">
        <v>259</v>
      </c>
      <c r="J51" s="196">
        <f t="shared" si="7"/>
        <v>98</v>
      </c>
      <c r="K51" s="196">
        <v>40</v>
      </c>
      <c r="L51" s="38">
        <v>58</v>
      </c>
    </row>
    <row r="52" spans="1:12" s="11" customFormat="1" ht="12.75" customHeight="1">
      <c r="A52" s="461"/>
      <c r="B52" s="462"/>
      <c r="C52" s="244" t="s">
        <v>770</v>
      </c>
      <c r="D52" s="124">
        <f aca="true" t="shared" si="8" ref="D52:D57">SUM(E52:F52)</f>
        <v>59</v>
      </c>
      <c r="E52" s="124">
        <v>29</v>
      </c>
      <c r="F52" s="125">
        <v>30</v>
      </c>
      <c r="G52" s="210"/>
      <c r="H52" s="361"/>
      <c r="I52" s="196" t="s">
        <v>260</v>
      </c>
      <c r="J52" s="196">
        <f t="shared" si="7"/>
        <v>146</v>
      </c>
      <c r="K52" s="196">
        <v>60</v>
      </c>
      <c r="L52" s="38">
        <v>86</v>
      </c>
    </row>
    <row r="53" spans="1:12" s="11" customFormat="1" ht="12.75" customHeight="1">
      <c r="A53" s="461"/>
      <c r="B53" s="462"/>
      <c r="C53" s="192" t="s">
        <v>76</v>
      </c>
      <c r="D53" s="196">
        <f t="shared" si="8"/>
        <v>18</v>
      </c>
      <c r="E53" s="196">
        <v>8</v>
      </c>
      <c r="F53" s="191">
        <v>10</v>
      </c>
      <c r="G53" s="210"/>
      <c r="H53" s="193" t="s">
        <v>80</v>
      </c>
      <c r="I53" s="196" t="s">
        <v>261</v>
      </c>
      <c r="J53" s="196">
        <f t="shared" si="7"/>
        <v>282</v>
      </c>
      <c r="K53" s="196">
        <v>186</v>
      </c>
      <c r="L53" s="38">
        <v>96</v>
      </c>
    </row>
    <row r="54" spans="1:12" s="11" customFormat="1" ht="12.75" customHeight="1">
      <c r="A54" s="461"/>
      <c r="B54" s="462"/>
      <c r="C54" s="202" t="s">
        <v>77</v>
      </c>
      <c r="D54" s="196">
        <f t="shared" si="8"/>
        <v>42</v>
      </c>
      <c r="E54" s="193">
        <v>17</v>
      </c>
      <c r="F54" s="201">
        <v>25</v>
      </c>
      <c r="G54" s="210"/>
      <c r="H54" s="196" t="s">
        <v>81</v>
      </c>
      <c r="I54" s="196" t="s">
        <v>1044</v>
      </c>
      <c r="J54" s="196">
        <f t="shared" si="7"/>
        <v>3697</v>
      </c>
      <c r="K54" s="196">
        <v>1634</v>
      </c>
      <c r="L54" s="196">
        <v>2063</v>
      </c>
    </row>
    <row r="55" spans="1:12" s="11" customFormat="1" ht="12.75" customHeight="1">
      <c r="A55" s="461"/>
      <c r="B55" s="462"/>
      <c r="C55" s="192" t="s">
        <v>404</v>
      </c>
      <c r="D55" s="196">
        <f t="shared" si="8"/>
        <v>22</v>
      </c>
      <c r="E55" s="196">
        <v>9</v>
      </c>
      <c r="F55" s="191">
        <v>13</v>
      </c>
      <c r="G55" s="210"/>
      <c r="H55" s="201" t="s">
        <v>82</v>
      </c>
      <c r="I55" s="146"/>
      <c r="J55" s="147"/>
      <c r="K55" s="146"/>
      <c r="L55" s="148"/>
    </row>
    <row r="56" spans="1:12" s="11" customFormat="1" ht="12.75" customHeight="1">
      <c r="A56" s="461"/>
      <c r="B56" s="462"/>
      <c r="C56" s="192" t="s">
        <v>211</v>
      </c>
      <c r="D56" s="196">
        <f t="shared" si="8"/>
        <v>24</v>
      </c>
      <c r="E56" s="196">
        <v>9</v>
      </c>
      <c r="F56" s="191">
        <v>15</v>
      </c>
      <c r="G56" s="210"/>
      <c r="H56" s="126"/>
      <c r="I56" s="127"/>
      <c r="J56" s="128"/>
      <c r="K56" s="127"/>
      <c r="L56" s="129"/>
    </row>
    <row r="57" spans="1:12" s="11" customFormat="1" ht="12.75" customHeight="1">
      <c r="A57" s="457"/>
      <c r="B57" s="458"/>
      <c r="C57" s="192" t="s">
        <v>212</v>
      </c>
      <c r="D57" s="196">
        <f t="shared" si="8"/>
        <v>11</v>
      </c>
      <c r="E57" s="196">
        <v>5</v>
      </c>
      <c r="F57" s="191">
        <v>6</v>
      </c>
      <c r="G57" s="210"/>
      <c r="H57" s="149"/>
      <c r="I57" s="150"/>
      <c r="J57" s="151"/>
      <c r="K57" s="150"/>
      <c r="L57" s="152"/>
    </row>
    <row r="58" spans="2:7" ht="13.5">
      <c r="B58" s="69"/>
      <c r="G58" s="69"/>
    </row>
    <row r="59" ht="13.5">
      <c r="G59" s="69"/>
    </row>
    <row r="60" ht="13.5">
      <c r="G60" s="69"/>
    </row>
    <row r="61" ht="13.5">
      <c r="G61" s="69"/>
    </row>
    <row r="62" ht="13.5">
      <c r="G62" s="69"/>
    </row>
    <row r="63" ht="13.5">
      <c r="G63" s="69"/>
    </row>
    <row r="64" ht="13.5">
      <c r="G64" s="69"/>
    </row>
  </sheetData>
  <sheetProtection/>
  <mergeCells count="138">
    <mergeCell ref="B24:C24"/>
    <mergeCell ref="B23:C23"/>
    <mergeCell ref="B22:C22"/>
    <mergeCell ref="B21:C21"/>
    <mergeCell ref="B20:C20"/>
    <mergeCell ref="F24:H24"/>
    <mergeCell ref="F23:H23"/>
    <mergeCell ref="F22:H22"/>
    <mergeCell ref="F21:H21"/>
    <mergeCell ref="F20:H20"/>
    <mergeCell ref="D24:E24"/>
    <mergeCell ref="D23:E23"/>
    <mergeCell ref="D22:E22"/>
    <mergeCell ref="D21:E21"/>
    <mergeCell ref="D20:E20"/>
    <mergeCell ref="K24:L24"/>
    <mergeCell ref="K23:L23"/>
    <mergeCell ref="K22:L22"/>
    <mergeCell ref="K21:L21"/>
    <mergeCell ref="K20:L20"/>
    <mergeCell ref="I22:J22"/>
    <mergeCell ref="I21:J21"/>
    <mergeCell ref="I20:J20"/>
    <mergeCell ref="B12:C12"/>
    <mergeCell ref="D12:E12"/>
    <mergeCell ref="F12:H12"/>
    <mergeCell ref="I12:J12"/>
    <mergeCell ref="B16:C16"/>
    <mergeCell ref="K12:L12"/>
    <mergeCell ref="B10:C10"/>
    <mergeCell ref="D10:E10"/>
    <mergeCell ref="F10:H10"/>
    <mergeCell ref="I10:J10"/>
    <mergeCell ref="K10:L10"/>
    <mergeCell ref="B11:C11"/>
    <mergeCell ref="D11:E11"/>
    <mergeCell ref="F11:H11"/>
    <mergeCell ref="I11:J11"/>
    <mergeCell ref="K11:L11"/>
    <mergeCell ref="B8:C8"/>
    <mergeCell ref="D8:E8"/>
    <mergeCell ref="F8:H8"/>
    <mergeCell ref="I8:J8"/>
    <mergeCell ref="K8:L8"/>
    <mergeCell ref="B9:C9"/>
    <mergeCell ref="D9:E9"/>
    <mergeCell ref="F9:H9"/>
    <mergeCell ref="I9:J9"/>
    <mergeCell ref="K9:L9"/>
    <mergeCell ref="B6:C6"/>
    <mergeCell ref="D6:E6"/>
    <mergeCell ref="F6:H6"/>
    <mergeCell ref="I6:J6"/>
    <mergeCell ref="K6:L6"/>
    <mergeCell ref="B7:C7"/>
    <mergeCell ref="D7:E7"/>
    <mergeCell ref="F7:H7"/>
    <mergeCell ref="I7:J7"/>
    <mergeCell ref="B4:C4"/>
    <mergeCell ref="D4:E4"/>
    <mergeCell ref="F4:H4"/>
    <mergeCell ref="I4:J4"/>
    <mergeCell ref="K4:L4"/>
    <mergeCell ref="B5:C5"/>
    <mergeCell ref="D5:E5"/>
    <mergeCell ref="F5:H5"/>
    <mergeCell ref="I5:J5"/>
    <mergeCell ref="K5:L5"/>
    <mergeCell ref="K25:L25"/>
    <mergeCell ref="D19:E19"/>
    <mergeCell ref="D25:E25"/>
    <mergeCell ref="F16:H16"/>
    <mergeCell ref="F17:H17"/>
    <mergeCell ref="F18:H18"/>
    <mergeCell ref="F19:H19"/>
    <mergeCell ref="F25:H25"/>
    <mergeCell ref="I24:J24"/>
    <mergeCell ref="I23:J23"/>
    <mergeCell ref="K7:L7"/>
    <mergeCell ref="K26:L26"/>
    <mergeCell ref="I26:J26"/>
    <mergeCell ref="K13:L13"/>
    <mergeCell ref="K14:L14"/>
    <mergeCell ref="K15:L15"/>
    <mergeCell ref="K16:L16"/>
    <mergeCell ref="K17:L17"/>
    <mergeCell ref="K18:L18"/>
    <mergeCell ref="K19:L19"/>
    <mergeCell ref="F26:H26"/>
    <mergeCell ref="I13:J13"/>
    <mergeCell ref="I14:J14"/>
    <mergeCell ref="I15:J15"/>
    <mergeCell ref="I16:J16"/>
    <mergeCell ref="I17:J17"/>
    <mergeCell ref="I18:J18"/>
    <mergeCell ref="I19:J19"/>
    <mergeCell ref="I25:J25"/>
    <mergeCell ref="F15:H15"/>
    <mergeCell ref="K2:L3"/>
    <mergeCell ref="B14:C14"/>
    <mergeCell ref="B15:C15"/>
    <mergeCell ref="I2:J3"/>
    <mergeCell ref="F2:H3"/>
    <mergeCell ref="D2:E3"/>
    <mergeCell ref="D13:E13"/>
    <mergeCell ref="D14:E14"/>
    <mergeCell ref="F13:H13"/>
    <mergeCell ref="F14:H14"/>
    <mergeCell ref="A30:B35"/>
    <mergeCell ref="A36:B39"/>
    <mergeCell ref="A40:B42"/>
    <mergeCell ref="A1:L1"/>
    <mergeCell ref="A2:C3"/>
    <mergeCell ref="A26:C26"/>
    <mergeCell ref="B18:C18"/>
    <mergeCell ref="B19:C19"/>
    <mergeCell ref="B25:C25"/>
    <mergeCell ref="B13:C13"/>
    <mergeCell ref="A51:B57"/>
    <mergeCell ref="H35:H37"/>
    <mergeCell ref="A50:B50"/>
    <mergeCell ref="B17:C17"/>
    <mergeCell ref="D15:E15"/>
    <mergeCell ref="A44:B44"/>
    <mergeCell ref="D26:E26"/>
    <mergeCell ref="D16:E16"/>
    <mergeCell ref="D17:E17"/>
    <mergeCell ref="D18:E18"/>
    <mergeCell ref="A48:B49"/>
    <mergeCell ref="H31:H32"/>
    <mergeCell ref="A28:L28"/>
    <mergeCell ref="A43:B43"/>
    <mergeCell ref="H50:H52"/>
    <mergeCell ref="H45:H49"/>
    <mergeCell ref="A29:B29"/>
    <mergeCell ref="H38:H39"/>
    <mergeCell ref="A47:B47"/>
    <mergeCell ref="A45:B46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5">
      <selection activeCell="U20" sqref="U20"/>
    </sheetView>
  </sheetViews>
  <sheetFormatPr defaultColWidth="8.88671875" defaultRowHeight="13.5"/>
  <cols>
    <col min="1" max="1" width="2.77734375" style="156" customWidth="1"/>
    <col min="2" max="2" width="16.6640625" style="156" customWidth="1"/>
    <col min="3" max="3" width="4.3359375" style="156" customWidth="1"/>
    <col min="4" max="4" width="3.5546875" style="156" customWidth="1"/>
    <col min="5" max="5" width="3.3359375" style="156" customWidth="1"/>
    <col min="6" max="6" width="3.5546875" style="156" customWidth="1"/>
    <col min="7" max="7" width="3.3359375" style="156" customWidth="1"/>
    <col min="8" max="8" width="3.5546875" style="156" customWidth="1"/>
    <col min="9" max="9" width="3.10546875" style="156" customWidth="1"/>
    <col min="10" max="11" width="4.21484375" style="156" customWidth="1"/>
    <col min="12" max="13" width="3.5546875" style="156" customWidth="1"/>
    <col min="14" max="15" width="3.88671875" style="156" customWidth="1"/>
    <col min="16" max="16" width="3.6640625" style="156" customWidth="1"/>
    <col min="17" max="18" width="3.5546875" style="156" customWidth="1"/>
    <col min="19" max="16384" width="8.88671875" style="156" customWidth="1"/>
  </cols>
  <sheetData>
    <row r="1" spans="1:18" ht="19.5" customHeight="1">
      <c r="A1" s="289" t="s">
        <v>187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14.25" customHeight="1">
      <c r="A2" s="222"/>
      <c r="B2" s="157" t="s">
        <v>62</v>
      </c>
      <c r="C2" s="472" t="s">
        <v>407</v>
      </c>
      <c r="D2" s="474" t="s">
        <v>331</v>
      </c>
      <c r="E2" s="476"/>
      <c r="F2" s="476"/>
      <c r="G2" s="476"/>
      <c r="H2" s="476"/>
      <c r="I2" s="475"/>
      <c r="J2" s="474" t="s">
        <v>332</v>
      </c>
      <c r="K2" s="476"/>
      <c r="L2" s="476"/>
      <c r="M2" s="476"/>
      <c r="N2" s="476"/>
      <c r="O2" s="475"/>
      <c r="P2" s="474" t="s">
        <v>408</v>
      </c>
      <c r="Q2" s="476"/>
      <c r="R2" s="475"/>
    </row>
    <row r="3" spans="1:18" ht="14.25" customHeight="1">
      <c r="A3" s="158"/>
      <c r="B3" s="219"/>
      <c r="C3" s="481"/>
      <c r="D3" s="474" t="s">
        <v>5</v>
      </c>
      <c r="E3" s="475"/>
      <c r="F3" s="474" t="s">
        <v>366</v>
      </c>
      <c r="G3" s="475"/>
      <c r="H3" s="474" t="s">
        <v>367</v>
      </c>
      <c r="I3" s="475"/>
      <c r="J3" s="474" t="s">
        <v>5</v>
      </c>
      <c r="K3" s="475"/>
      <c r="L3" s="474" t="s">
        <v>366</v>
      </c>
      <c r="M3" s="475"/>
      <c r="N3" s="474" t="s">
        <v>367</v>
      </c>
      <c r="O3" s="475"/>
      <c r="P3" s="472" t="s">
        <v>5</v>
      </c>
      <c r="Q3" s="477" t="s">
        <v>366</v>
      </c>
      <c r="R3" s="477" t="s">
        <v>367</v>
      </c>
    </row>
    <row r="4" spans="1:18" ht="14.25" customHeight="1">
      <c r="A4" s="159" t="s">
        <v>63</v>
      </c>
      <c r="B4" s="225"/>
      <c r="C4" s="473"/>
      <c r="D4" s="78" t="s">
        <v>87</v>
      </c>
      <c r="E4" s="78" t="s">
        <v>88</v>
      </c>
      <c r="F4" s="78" t="s">
        <v>87</v>
      </c>
      <c r="G4" s="78" t="s">
        <v>88</v>
      </c>
      <c r="H4" s="78" t="s">
        <v>87</v>
      </c>
      <c r="I4" s="78" t="s">
        <v>88</v>
      </c>
      <c r="J4" s="78" t="s">
        <v>87</v>
      </c>
      <c r="K4" s="78" t="s">
        <v>88</v>
      </c>
      <c r="L4" s="78" t="s">
        <v>87</v>
      </c>
      <c r="M4" s="78" t="s">
        <v>88</v>
      </c>
      <c r="N4" s="78" t="s">
        <v>87</v>
      </c>
      <c r="O4" s="78" t="s">
        <v>88</v>
      </c>
      <c r="P4" s="473"/>
      <c r="Q4" s="478"/>
      <c r="R4" s="478"/>
    </row>
    <row r="5" spans="1:18" ht="15.75" customHeight="1">
      <c r="A5" s="80">
        <v>1</v>
      </c>
      <c r="B5" s="79" t="s">
        <v>411</v>
      </c>
      <c r="C5" s="21">
        <f aca="true" t="shared" si="0" ref="C5:C10">SUM(J5+K5+D5+E5)</f>
        <v>7</v>
      </c>
      <c r="D5" s="12">
        <f aca="true" t="shared" si="1" ref="D5:E10">F5+H5</f>
        <v>4</v>
      </c>
      <c r="E5" s="12">
        <f t="shared" si="1"/>
        <v>2</v>
      </c>
      <c r="F5" s="12">
        <v>4</v>
      </c>
      <c r="G5" s="12">
        <v>2</v>
      </c>
      <c r="H5" s="12"/>
      <c r="I5" s="12"/>
      <c r="J5" s="12">
        <f aca="true" t="shared" si="2" ref="J5:K8">SUM(L5+N5)</f>
        <v>0</v>
      </c>
      <c r="K5" s="12">
        <f t="shared" si="2"/>
        <v>1</v>
      </c>
      <c r="L5" s="12"/>
      <c r="M5" s="12">
        <v>1</v>
      </c>
      <c r="N5" s="12">
        <v>0</v>
      </c>
      <c r="O5" s="12">
        <v>0</v>
      </c>
      <c r="P5" s="12">
        <f>SUM(Q5:R5)</f>
        <v>1</v>
      </c>
      <c r="Q5" s="12">
        <v>1</v>
      </c>
      <c r="R5" s="12"/>
    </row>
    <row r="6" spans="1:18" ht="15.75" customHeight="1">
      <c r="A6" s="80">
        <v>2</v>
      </c>
      <c r="B6" s="79" t="s">
        <v>58</v>
      </c>
      <c r="C6" s="21">
        <f t="shared" si="0"/>
        <v>3</v>
      </c>
      <c r="D6" s="12">
        <f t="shared" si="1"/>
        <v>3</v>
      </c>
      <c r="E6" s="12">
        <f t="shared" si="1"/>
        <v>0</v>
      </c>
      <c r="F6" s="12">
        <v>2</v>
      </c>
      <c r="G6" s="12"/>
      <c r="H6" s="12">
        <v>1</v>
      </c>
      <c r="I6" s="12"/>
      <c r="J6" s="12">
        <f>SUM(L6+N6)</f>
        <v>0</v>
      </c>
      <c r="K6" s="12">
        <f>SUM(M6+O6)</f>
        <v>0</v>
      </c>
      <c r="L6" s="12"/>
      <c r="M6" s="12"/>
      <c r="N6" s="12">
        <v>0</v>
      </c>
      <c r="O6" s="12">
        <v>0</v>
      </c>
      <c r="P6" s="12">
        <f>SUM(Q6:R6)</f>
        <v>0</v>
      </c>
      <c r="Q6" s="12"/>
      <c r="R6" s="12"/>
    </row>
    <row r="7" spans="1:18" ht="15.75" customHeight="1">
      <c r="A7" s="80">
        <v>3</v>
      </c>
      <c r="B7" s="79" t="s">
        <v>409</v>
      </c>
      <c r="C7" s="21">
        <f t="shared" si="0"/>
        <v>1</v>
      </c>
      <c r="D7" s="12">
        <f t="shared" si="1"/>
        <v>1</v>
      </c>
      <c r="E7" s="12">
        <f t="shared" si="1"/>
        <v>0</v>
      </c>
      <c r="F7" s="12">
        <v>1</v>
      </c>
      <c r="G7" s="12"/>
      <c r="H7" s="12"/>
      <c r="I7" s="12"/>
      <c r="J7" s="12">
        <f t="shared" si="2"/>
        <v>0</v>
      </c>
      <c r="K7" s="12">
        <f t="shared" si="2"/>
        <v>0</v>
      </c>
      <c r="L7" s="12"/>
      <c r="M7" s="12"/>
      <c r="N7" s="12">
        <v>0</v>
      </c>
      <c r="O7" s="12">
        <v>0</v>
      </c>
      <c r="P7" s="12">
        <f>SUM(Q7:R7)</f>
        <v>0</v>
      </c>
      <c r="Q7" s="12"/>
      <c r="R7" s="12"/>
    </row>
    <row r="8" spans="1:18" ht="15.75" customHeight="1">
      <c r="A8" s="80">
        <v>4</v>
      </c>
      <c r="B8" s="81" t="s">
        <v>412</v>
      </c>
      <c r="C8" s="21">
        <f t="shared" si="0"/>
        <v>14</v>
      </c>
      <c r="D8" s="12">
        <f t="shared" si="1"/>
        <v>8</v>
      </c>
      <c r="E8" s="12">
        <f t="shared" si="1"/>
        <v>4</v>
      </c>
      <c r="F8" s="12">
        <v>8</v>
      </c>
      <c r="G8" s="12">
        <v>4</v>
      </c>
      <c r="H8" s="12"/>
      <c r="I8" s="12"/>
      <c r="J8" s="12">
        <f t="shared" si="2"/>
        <v>0</v>
      </c>
      <c r="K8" s="12">
        <f t="shared" si="2"/>
        <v>2</v>
      </c>
      <c r="L8" s="12"/>
      <c r="M8" s="12">
        <v>2</v>
      </c>
      <c r="N8" s="12">
        <v>0</v>
      </c>
      <c r="O8" s="12">
        <v>0</v>
      </c>
      <c r="P8" s="12">
        <f>SUM(Q8:R8)</f>
        <v>0</v>
      </c>
      <c r="Q8" s="12"/>
      <c r="R8" s="12"/>
    </row>
    <row r="9" spans="1:18" ht="15.75" customHeight="1">
      <c r="A9" s="80">
        <v>5</v>
      </c>
      <c r="B9" s="79" t="s">
        <v>59</v>
      </c>
      <c r="C9" s="21">
        <f t="shared" si="0"/>
        <v>16</v>
      </c>
      <c r="D9" s="12">
        <f>F9+H9</f>
        <v>7</v>
      </c>
      <c r="E9" s="106">
        <f>G9+I9</f>
        <v>9</v>
      </c>
      <c r="F9" s="106">
        <v>6</v>
      </c>
      <c r="G9" s="106">
        <v>9</v>
      </c>
      <c r="H9" s="12">
        <v>1</v>
      </c>
      <c r="I9" s="12"/>
      <c r="J9" s="12">
        <f>SUM(L9+N9)</f>
        <v>0</v>
      </c>
      <c r="K9" s="12">
        <f>SUM(M9+O9)</f>
        <v>0</v>
      </c>
      <c r="L9" s="12"/>
      <c r="M9" s="12"/>
      <c r="N9" s="12">
        <v>0</v>
      </c>
      <c r="O9" s="12">
        <v>0</v>
      </c>
      <c r="P9" s="12">
        <v>0</v>
      </c>
      <c r="Q9" s="12"/>
      <c r="R9" s="12"/>
    </row>
    <row r="10" spans="1:18" ht="15.75" customHeight="1">
      <c r="A10" s="479" t="s">
        <v>328</v>
      </c>
      <c r="B10" s="480"/>
      <c r="C10" s="8">
        <f t="shared" si="0"/>
        <v>41</v>
      </c>
      <c r="D10" s="106">
        <f t="shared" si="1"/>
        <v>23</v>
      </c>
      <c r="E10" s="106">
        <f t="shared" si="1"/>
        <v>15</v>
      </c>
      <c r="F10" s="8">
        <f aca="true" t="shared" si="3" ref="F10:R10">SUM(F5:F9)</f>
        <v>21</v>
      </c>
      <c r="G10" s="8">
        <f t="shared" si="3"/>
        <v>15</v>
      </c>
      <c r="H10" s="8">
        <f t="shared" si="3"/>
        <v>2</v>
      </c>
      <c r="I10" s="8">
        <f t="shared" si="3"/>
        <v>0</v>
      </c>
      <c r="J10" s="21">
        <f t="shared" si="3"/>
        <v>0</v>
      </c>
      <c r="K10" s="21">
        <f t="shared" si="3"/>
        <v>3</v>
      </c>
      <c r="L10" s="21">
        <f t="shared" si="3"/>
        <v>0</v>
      </c>
      <c r="M10" s="21">
        <f t="shared" si="3"/>
        <v>3</v>
      </c>
      <c r="N10" s="21">
        <f t="shared" si="3"/>
        <v>0</v>
      </c>
      <c r="O10" s="21">
        <f t="shared" si="3"/>
        <v>0</v>
      </c>
      <c r="P10" s="21">
        <f t="shared" si="3"/>
        <v>1</v>
      </c>
      <c r="Q10" s="21">
        <f t="shared" si="3"/>
        <v>1</v>
      </c>
      <c r="R10" s="21">
        <f t="shared" si="3"/>
        <v>0</v>
      </c>
    </row>
    <row r="11" spans="1:18" ht="4.5" customHeight="1">
      <c r="A11" s="218"/>
      <c r="B11" s="16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8.75" customHeight="1">
      <c r="A12" s="289" t="s">
        <v>188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</row>
    <row r="13" spans="1:18" ht="14.25" customHeight="1">
      <c r="A13" s="222"/>
      <c r="B13" s="157" t="s">
        <v>62</v>
      </c>
      <c r="C13" s="472" t="s">
        <v>407</v>
      </c>
      <c r="D13" s="474" t="s">
        <v>331</v>
      </c>
      <c r="E13" s="476"/>
      <c r="F13" s="476"/>
      <c r="G13" s="476"/>
      <c r="H13" s="476"/>
      <c r="I13" s="475"/>
      <c r="J13" s="474" t="s">
        <v>332</v>
      </c>
      <c r="K13" s="476"/>
      <c r="L13" s="476"/>
      <c r="M13" s="476"/>
      <c r="N13" s="476"/>
      <c r="O13" s="475"/>
      <c r="P13" s="474" t="s">
        <v>333</v>
      </c>
      <c r="Q13" s="476"/>
      <c r="R13" s="475"/>
    </row>
    <row r="14" spans="1:18" ht="14.25" customHeight="1">
      <c r="A14" s="158"/>
      <c r="B14" s="219"/>
      <c r="C14" s="481"/>
      <c r="D14" s="474" t="s">
        <v>5</v>
      </c>
      <c r="E14" s="475"/>
      <c r="F14" s="474" t="s">
        <v>366</v>
      </c>
      <c r="G14" s="475"/>
      <c r="H14" s="474" t="s">
        <v>367</v>
      </c>
      <c r="I14" s="475"/>
      <c r="J14" s="474" t="s">
        <v>5</v>
      </c>
      <c r="K14" s="475"/>
      <c r="L14" s="474" t="s">
        <v>366</v>
      </c>
      <c r="M14" s="475"/>
      <c r="N14" s="474" t="s">
        <v>367</v>
      </c>
      <c r="O14" s="475"/>
      <c r="P14" s="472" t="s">
        <v>5</v>
      </c>
      <c r="Q14" s="472" t="s">
        <v>366</v>
      </c>
      <c r="R14" s="472" t="s">
        <v>367</v>
      </c>
    </row>
    <row r="15" spans="1:18" ht="14.25" customHeight="1">
      <c r="A15" s="159" t="s">
        <v>63</v>
      </c>
      <c r="B15" s="225"/>
      <c r="C15" s="473"/>
      <c r="D15" s="78" t="s">
        <v>87</v>
      </c>
      <c r="E15" s="78" t="s">
        <v>88</v>
      </c>
      <c r="F15" s="78" t="s">
        <v>87</v>
      </c>
      <c r="G15" s="78" t="s">
        <v>88</v>
      </c>
      <c r="H15" s="78" t="s">
        <v>87</v>
      </c>
      <c r="I15" s="78" t="s">
        <v>88</v>
      </c>
      <c r="J15" s="78" t="s">
        <v>87</v>
      </c>
      <c r="K15" s="78" t="s">
        <v>88</v>
      </c>
      <c r="L15" s="78" t="s">
        <v>87</v>
      </c>
      <c r="M15" s="78" t="s">
        <v>88</v>
      </c>
      <c r="N15" s="78" t="s">
        <v>87</v>
      </c>
      <c r="O15" s="78" t="s">
        <v>88</v>
      </c>
      <c r="P15" s="473"/>
      <c r="Q15" s="473"/>
      <c r="R15" s="473"/>
    </row>
    <row r="16" spans="1:18" ht="14.25" customHeight="1">
      <c r="A16" s="80">
        <v>1</v>
      </c>
      <c r="B16" s="245" t="s">
        <v>410</v>
      </c>
      <c r="C16" s="21">
        <f>SUM(J16+K16+D16+E16)</f>
        <v>10</v>
      </c>
      <c r="D16" s="12">
        <f>SUM(F16+H16)</f>
        <v>1</v>
      </c>
      <c r="E16" s="12">
        <f>SUM(G16+I16)</f>
        <v>6</v>
      </c>
      <c r="F16" s="12">
        <v>1</v>
      </c>
      <c r="G16" s="12">
        <v>6</v>
      </c>
      <c r="H16" s="12"/>
      <c r="I16" s="12">
        <v>0</v>
      </c>
      <c r="J16" s="12">
        <f>SUM(L16+N16)</f>
        <v>0</v>
      </c>
      <c r="K16" s="12">
        <f>SUM(M16+O16)</f>
        <v>3</v>
      </c>
      <c r="L16" s="12">
        <v>0</v>
      </c>
      <c r="M16" s="12">
        <v>3</v>
      </c>
      <c r="N16" s="12">
        <v>0</v>
      </c>
      <c r="O16" s="12">
        <v>0</v>
      </c>
      <c r="P16" s="12">
        <f>SUM(Q16:R16)</f>
        <v>0</v>
      </c>
      <c r="Q16" s="12">
        <v>0</v>
      </c>
      <c r="R16" s="12">
        <v>0</v>
      </c>
    </row>
    <row r="17" spans="1:18" ht="14.25" customHeight="1">
      <c r="A17" s="80">
        <v>2</v>
      </c>
      <c r="B17" s="245" t="s">
        <v>84</v>
      </c>
      <c r="C17" s="21">
        <f>SUM(J17+K17+D17+E17)</f>
        <v>1</v>
      </c>
      <c r="D17" s="12">
        <f>SUM(F17+H17)</f>
        <v>1</v>
      </c>
      <c r="E17" s="12">
        <f>SUM(G17+I17)</f>
        <v>0</v>
      </c>
      <c r="F17" s="12"/>
      <c r="G17" s="12"/>
      <c r="H17" s="12">
        <v>1</v>
      </c>
      <c r="I17" s="12">
        <v>0</v>
      </c>
      <c r="J17" s="12">
        <f>SUM(L17+N17)</f>
        <v>0</v>
      </c>
      <c r="K17" s="12">
        <f>SUM(M17+O17)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f>SUM(Q17:R17)</f>
        <v>0</v>
      </c>
      <c r="Q17" s="12">
        <v>0</v>
      </c>
      <c r="R17" s="12">
        <v>0</v>
      </c>
    </row>
    <row r="18" spans="1:18" ht="14.25" customHeight="1">
      <c r="A18" s="479" t="s">
        <v>328</v>
      </c>
      <c r="B18" s="480"/>
      <c r="C18" s="21">
        <f>SUM(J18+K18+D18+E18)</f>
        <v>11</v>
      </c>
      <c r="D18" s="21">
        <f aca="true" t="shared" si="4" ref="D18:R18">SUM(D16:D17)</f>
        <v>2</v>
      </c>
      <c r="E18" s="21">
        <f t="shared" si="4"/>
        <v>6</v>
      </c>
      <c r="F18" s="21">
        <f t="shared" si="4"/>
        <v>1</v>
      </c>
      <c r="G18" s="21">
        <f t="shared" si="4"/>
        <v>6</v>
      </c>
      <c r="H18" s="21">
        <f t="shared" si="4"/>
        <v>1</v>
      </c>
      <c r="I18" s="21">
        <f t="shared" si="4"/>
        <v>0</v>
      </c>
      <c r="J18" s="21">
        <f t="shared" si="4"/>
        <v>0</v>
      </c>
      <c r="K18" s="21">
        <f t="shared" si="4"/>
        <v>3</v>
      </c>
      <c r="L18" s="21">
        <f t="shared" si="4"/>
        <v>0</v>
      </c>
      <c r="M18" s="21">
        <f t="shared" si="4"/>
        <v>3</v>
      </c>
      <c r="N18" s="21">
        <f t="shared" si="4"/>
        <v>0</v>
      </c>
      <c r="O18" s="21">
        <f t="shared" si="4"/>
        <v>0</v>
      </c>
      <c r="P18" s="21">
        <f t="shared" si="4"/>
        <v>0</v>
      </c>
      <c r="Q18" s="21">
        <f t="shared" si="4"/>
        <v>0</v>
      </c>
      <c r="R18" s="21">
        <f t="shared" si="4"/>
        <v>0</v>
      </c>
    </row>
    <row r="19" ht="5.25" customHeight="1"/>
    <row r="20" spans="1:18" ht="14.25">
      <c r="A20" s="289" t="s">
        <v>189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</row>
    <row r="21" spans="1:18" ht="14.25" customHeight="1">
      <c r="A21" s="222"/>
      <c r="B21" s="223"/>
      <c r="C21" s="223"/>
      <c r="D21" s="223"/>
      <c r="E21" s="157" t="s">
        <v>62</v>
      </c>
      <c r="F21" s="487" t="s">
        <v>5</v>
      </c>
      <c r="G21" s="488"/>
      <c r="H21" s="474" t="s">
        <v>334</v>
      </c>
      <c r="I21" s="476"/>
      <c r="J21" s="476"/>
      <c r="K21" s="475"/>
      <c r="L21" s="474" t="s">
        <v>335</v>
      </c>
      <c r="M21" s="476"/>
      <c r="N21" s="476"/>
      <c r="O21" s="475"/>
      <c r="P21" s="474" t="s">
        <v>333</v>
      </c>
      <c r="Q21" s="476"/>
      <c r="R21" s="475"/>
    </row>
    <row r="22" spans="1:18" ht="14.25" customHeight="1">
      <c r="A22" s="159" t="s">
        <v>63</v>
      </c>
      <c r="B22" s="224"/>
      <c r="C22" s="224"/>
      <c r="D22" s="224"/>
      <c r="E22" s="225"/>
      <c r="F22" s="489"/>
      <c r="G22" s="490"/>
      <c r="H22" s="474" t="s">
        <v>5</v>
      </c>
      <c r="I22" s="475"/>
      <c r="J22" s="78" t="s">
        <v>366</v>
      </c>
      <c r="K22" s="81" t="s">
        <v>367</v>
      </c>
      <c r="L22" s="474" t="s">
        <v>5</v>
      </c>
      <c r="M22" s="475"/>
      <c r="N22" s="78" t="s">
        <v>366</v>
      </c>
      <c r="O22" s="78" t="s">
        <v>367</v>
      </c>
      <c r="P22" s="205" t="s">
        <v>5</v>
      </c>
      <c r="Q22" s="205" t="s">
        <v>366</v>
      </c>
      <c r="R22" s="205" t="s">
        <v>367</v>
      </c>
    </row>
    <row r="23" spans="1:18" ht="13.5" customHeight="1">
      <c r="A23" s="80">
        <v>1</v>
      </c>
      <c r="B23" s="484" t="s">
        <v>413</v>
      </c>
      <c r="C23" s="485"/>
      <c r="D23" s="485"/>
      <c r="E23" s="486"/>
      <c r="F23" s="395">
        <f>SUM(L23+H23)</f>
        <v>16</v>
      </c>
      <c r="G23" s="411"/>
      <c r="H23" s="395">
        <f>SUM(J23:K23)</f>
        <v>15</v>
      </c>
      <c r="I23" s="411"/>
      <c r="J23" s="12">
        <v>14</v>
      </c>
      <c r="K23" s="12">
        <v>1</v>
      </c>
      <c r="L23" s="395">
        <f>SUM(N23:O23)</f>
        <v>1</v>
      </c>
      <c r="M23" s="411"/>
      <c r="N23" s="12">
        <v>1</v>
      </c>
      <c r="O23" s="12"/>
      <c r="P23" s="12">
        <f>SUM(Q23:R23)</f>
        <v>2</v>
      </c>
      <c r="Q23" s="12"/>
      <c r="R23" s="12">
        <v>2</v>
      </c>
    </row>
    <row r="24" spans="1:18" ht="13.5" customHeight="1">
      <c r="A24" s="80">
        <v>2</v>
      </c>
      <c r="B24" s="484" t="s">
        <v>414</v>
      </c>
      <c r="C24" s="485"/>
      <c r="D24" s="485"/>
      <c r="E24" s="486"/>
      <c r="F24" s="395">
        <f aca="true" t="shared" si="5" ref="F24:F37">SUM(L24+H24)</f>
        <v>4</v>
      </c>
      <c r="G24" s="411"/>
      <c r="H24" s="395">
        <f aca="true" t="shared" si="6" ref="H24:H37">SUM(J24:K24)</f>
        <v>4</v>
      </c>
      <c r="I24" s="411"/>
      <c r="J24" s="12">
        <v>4</v>
      </c>
      <c r="K24" s="12"/>
      <c r="L24" s="395">
        <f aca="true" t="shared" si="7" ref="L24:L37">SUM(N24:O24)</f>
        <v>0</v>
      </c>
      <c r="M24" s="411"/>
      <c r="N24" s="12"/>
      <c r="O24" s="12"/>
      <c r="P24" s="12">
        <f aca="true" t="shared" si="8" ref="P24:P37">SUM(Q24:R24)</f>
        <v>0</v>
      </c>
      <c r="Q24" s="12"/>
      <c r="R24" s="12"/>
    </row>
    <row r="25" spans="1:18" ht="13.5" customHeight="1">
      <c r="A25" s="80">
        <v>3</v>
      </c>
      <c r="B25" s="484" t="s">
        <v>487</v>
      </c>
      <c r="C25" s="485"/>
      <c r="D25" s="485"/>
      <c r="E25" s="486"/>
      <c r="F25" s="395">
        <f t="shared" si="5"/>
        <v>12</v>
      </c>
      <c r="G25" s="411"/>
      <c r="H25" s="395">
        <f t="shared" si="6"/>
        <v>10</v>
      </c>
      <c r="I25" s="411"/>
      <c r="J25" s="12">
        <v>10</v>
      </c>
      <c r="K25" s="12"/>
      <c r="L25" s="395">
        <f t="shared" si="7"/>
        <v>2</v>
      </c>
      <c r="M25" s="411"/>
      <c r="N25" s="12">
        <v>2</v>
      </c>
      <c r="O25" s="12"/>
      <c r="P25" s="12">
        <f t="shared" si="8"/>
        <v>3</v>
      </c>
      <c r="Q25" s="12">
        <v>3</v>
      </c>
      <c r="R25" s="12"/>
    </row>
    <row r="26" spans="1:18" ht="13.5" customHeight="1">
      <c r="A26" s="80">
        <v>4</v>
      </c>
      <c r="B26" s="493" t="s">
        <v>692</v>
      </c>
      <c r="C26" s="494"/>
      <c r="D26" s="494"/>
      <c r="E26" s="495"/>
      <c r="F26" s="395">
        <f>SUM(L26+H26)</f>
        <v>9</v>
      </c>
      <c r="G26" s="411"/>
      <c r="H26" s="395">
        <f>SUM(J26:K26)</f>
        <v>9</v>
      </c>
      <c r="I26" s="411"/>
      <c r="J26" s="12">
        <v>9</v>
      </c>
      <c r="K26" s="12"/>
      <c r="L26" s="395">
        <f>SUM(N26:O26)</f>
        <v>0</v>
      </c>
      <c r="M26" s="411"/>
      <c r="N26" s="12"/>
      <c r="O26" s="12"/>
      <c r="P26" s="12">
        <f>SUM(Q26:R26)</f>
        <v>0</v>
      </c>
      <c r="Q26" s="12"/>
      <c r="R26" s="12"/>
    </row>
    <row r="27" spans="1:18" ht="13.5" customHeight="1">
      <c r="A27" s="80">
        <v>5</v>
      </c>
      <c r="B27" s="484" t="s">
        <v>416</v>
      </c>
      <c r="C27" s="485"/>
      <c r="D27" s="485"/>
      <c r="E27" s="486"/>
      <c r="F27" s="395">
        <f t="shared" si="5"/>
        <v>4</v>
      </c>
      <c r="G27" s="411"/>
      <c r="H27" s="395">
        <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N27" s="12">
        <v>2</v>
      </c>
      <c r="O27" s="12"/>
      <c r="P27" s="12">
        <f t="shared" si="8"/>
        <v>0</v>
      </c>
      <c r="Q27" s="12"/>
      <c r="R27" s="12"/>
    </row>
    <row r="28" spans="1:18" ht="13.5" customHeight="1">
      <c r="A28" s="80">
        <v>6</v>
      </c>
      <c r="B28" s="484" t="s">
        <v>417</v>
      </c>
      <c r="C28" s="485"/>
      <c r="D28" s="485"/>
      <c r="E28" s="486"/>
      <c r="F28" s="395">
        <f t="shared" si="5"/>
        <v>17</v>
      </c>
      <c r="G28" s="411"/>
      <c r="H28" s="395">
        <f>SUM(J28:K28)</f>
        <v>15</v>
      </c>
      <c r="I28" s="411"/>
      <c r="J28" s="12">
        <v>14</v>
      </c>
      <c r="K28" s="12">
        <v>1</v>
      </c>
      <c r="L28" s="395">
        <f t="shared" si="7"/>
        <v>2</v>
      </c>
      <c r="M28" s="411"/>
      <c r="N28" s="12">
        <v>2</v>
      </c>
      <c r="O28" s="12"/>
      <c r="P28" s="12">
        <f t="shared" si="8"/>
        <v>0</v>
      </c>
      <c r="Q28" s="12"/>
      <c r="R28" s="12"/>
    </row>
    <row r="29" spans="1:18" ht="13.5" customHeight="1">
      <c r="A29" s="80">
        <v>7</v>
      </c>
      <c r="B29" s="484" t="s">
        <v>215</v>
      </c>
      <c r="C29" s="485"/>
      <c r="D29" s="485"/>
      <c r="E29" s="486"/>
      <c r="F29" s="395">
        <f t="shared" si="5"/>
        <v>26</v>
      </c>
      <c r="G29" s="411"/>
      <c r="H29" s="395">
        <f t="shared" si="6"/>
        <v>24</v>
      </c>
      <c r="I29" s="411"/>
      <c r="J29" s="12">
        <v>24</v>
      </c>
      <c r="K29" s="12"/>
      <c r="L29" s="395">
        <f t="shared" si="7"/>
        <v>2</v>
      </c>
      <c r="M29" s="411"/>
      <c r="N29" s="12">
        <v>2</v>
      </c>
      <c r="O29" s="12"/>
      <c r="P29" s="12">
        <f t="shared" si="8"/>
        <v>0</v>
      </c>
      <c r="Q29" s="12"/>
      <c r="R29" s="12"/>
    </row>
    <row r="30" spans="1:18" ht="13.5" customHeight="1">
      <c r="A30" s="80">
        <v>8</v>
      </c>
      <c r="B30" s="484" t="s">
        <v>486</v>
      </c>
      <c r="C30" s="485"/>
      <c r="D30" s="485"/>
      <c r="E30" s="486"/>
      <c r="F30" s="395">
        <f>SUM(L30+H30)</f>
        <v>7</v>
      </c>
      <c r="G30" s="411"/>
      <c r="H30" s="395">
        <f>SUM(J30:K30)</f>
        <v>7</v>
      </c>
      <c r="I30" s="411"/>
      <c r="J30" s="12">
        <v>7</v>
      </c>
      <c r="K30" s="12"/>
      <c r="L30" s="395">
        <f>SUM(N30:O30)</f>
        <v>0</v>
      </c>
      <c r="M30" s="411"/>
      <c r="N30" s="12"/>
      <c r="O30" s="12"/>
      <c r="P30" s="12">
        <f>SUM(Q30:R30)</f>
        <v>0</v>
      </c>
      <c r="Q30" s="12"/>
      <c r="R30" s="12"/>
    </row>
    <row r="31" spans="1:18" ht="13.5" customHeight="1">
      <c r="A31" s="80">
        <v>9</v>
      </c>
      <c r="B31" s="484" t="s">
        <v>418</v>
      </c>
      <c r="C31" s="485"/>
      <c r="D31" s="485"/>
      <c r="E31" s="486"/>
      <c r="F31" s="395">
        <f t="shared" si="5"/>
        <v>7</v>
      </c>
      <c r="G31" s="411"/>
      <c r="H31" s="395">
        <f>SUM(J31:K31)</f>
        <v>4</v>
      </c>
      <c r="I31" s="411"/>
      <c r="J31" s="12">
        <v>3</v>
      </c>
      <c r="K31" s="12">
        <v>1</v>
      </c>
      <c r="L31" s="395">
        <f t="shared" si="7"/>
        <v>3</v>
      </c>
      <c r="M31" s="411"/>
      <c r="N31" s="12">
        <v>3</v>
      </c>
      <c r="O31" s="12"/>
      <c r="P31" s="12">
        <f t="shared" si="8"/>
        <v>0</v>
      </c>
      <c r="Q31" s="12"/>
      <c r="R31" s="12"/>
    </row>
    <row r="32" spans="1:18" ht="13.5" customHeight="1">
      <c r="A32" s="80">
        <v>10</v>
      </c>
      <c r="B32" s="484" t="s">
        <v>419</v>
      </c>
      <c r="C32" s="485"/>
      <c r="D32" s="485"/>
      <c r="E32" s="486"/>
      <c r="F32" s="395">
        <f t="shared" si="5"/>
        <v>24</v>
      </c>
      <c r="G32" s="411"/>
      <c r="H32" s="395">
        <f t="shared" si="6"/>
        <v>22</v>
      </c>
      <c r="I32" s="411"/>
      <c r="J32" s="12">
        <v>20</v>
      </c>
      <c r="K32" s="12">
        <v>2</v>
      </c>
      <c r="L32" s="395">
        <f t="shared" si="7"/>
        <v>2</v>
      </c>
      <c r="M32" s="411"/>
      <c r="N32" s="12">
        <v>2</v>
      </c>
      <c r="O32" s="12"/>
      <c r="P32" s="12">
        <f t="shared" si="8"/>
        <v>1</v>
      </c>
      <c r="Q32" s="12">
        <v>1</v>
      </c>
      <c r="R32" s="12"/>
    </row>
    <row r="33" spans="1:18" ht="13.5" customHeight="1">
      <c r="A33" s="80">
        <v>11</v>
      </c>
      <c r="B33" s="484" t="s">
        <v>46</v>
      </c>
      <c r="C33" s="485"/>
      <c r="D33" s="485"/>
      <c r="E33" s="486"/>
      <c r="F33" s="395">
        <f t="shared" si="5"/>
        <v>6</v>
      </c>
      <c r="G33" s="411"/>
      <c r="H33" s="395">
        <f t="shared" si="6"/>
        <v>6</v>
      </c>
      <c r="I33" s="411"/>
      <c r="J33" s="12">
        <v>6</v>
      </c>
      <c r="K33" s="12"/>
      <c r="L33" s="395">
        <f t="shared" si="7"/>
        <v>0</v>
      </c>
      <c r="M33" s="411"/>
      <c r="N33" s="12"/>
      <c r="O33" s="12"/>
      <c r="P33" s="12">
        <f t="shared" si="8"/>
        <v>0</v>
      </c>
      <c r="Q33" s="12"/>
      <c r="R33" s="12"/>
    </row>
    <row r="34" spans="1:18" ht="13.5" customHeight="1">
      <c r="A34" s="80">
        <v>12</v>
      </c>
      <c r="B34" s="484" t="s">
        <v>380</v>
      </c>
      <c r="C34" s="485"/>
      <c r="D34" s="485"/>
      <c r="E34" s="486"/>
      <c r="F34" s="395">
        <f t="shared" si="5"/>
        <v>10</v>
      </c>
      <c r="G34" s="411"/>
      <c r="H34" s="395">
        <f t="shared" si="6"/>
        <v>9</v>
      </c>
      <c r="I34" s="411"/>
      <c r="J34" s="12">
        <v>9</v>
      </c>
      <c r="K34" s="12"/>
      <c r="L34" s="395">
        <f t="shared" si="7"/>
        <v>1</v>
      </c>
      <c r="M34" s="411"/>
      <c r="N34" s="12">
        <v>1</v>
      </c>
      <c r="O34" s="12"/>
      <c r="P34" s="12">
        <f t="shared" si="8"/>
        <v>1</v>
      </c>
      <c r="Q34" s="12">
        <v>1</v>
      </c>
      <c r="R34" s="12"/>
    </row>
    <row r="35" spans="1:18" ht="13.5" customHeight="1">
      <c r="A35" s="80">
        <v>13</v>
      </c>
      <c r="B35" s="484" t="s">
        <v>420</v>
      </c>
      <c r="C35" s="485"/>
      <c r="D35" s="485"/>
      <c r="E35" s="486"/>
      <c r="F35" s="395">
        <f>SUM(L35+H35)</f>
        <v>15</v>
      </c>
      <c r="G35" s="411"/>
      <c r="H35" s="395">
        <f>SUM(J35:K35)</f>
        <v>12</v>
      </c>
      <c r="I35" s="411"/>
      <c r="J35" s="12">
        <v>12</v>
      </c>
      <c r="K35" s="12"/>
      <c r="L35" s="395">
        <f>SUM(N35:O35)</f>
        <v>3</v>
      </c>
      <c r="M35" s="411"/>
      <c r="N35" s="12">
        <v>3</v>
      </c>
      <c r="O35" s="12"/>
      <c r="P35" s="12">
        <f>SUM(Q35:R35)</f>
        <v>0</v>
      </c>
      <c r="Q35" s="12"/>
      <c r="R35" s="12"/>
    </row>
    <row r="36" spans="1:18" ht="13.5" customHeight="1">
      <c r="A36" s="80">
        <v>14</v>
      </c>
      <c r="B36" s="484" t="s">
        <v>415</v>
      </c>
      <c r="C36" s="485"/>
      <c r="D36" s="485"/>
      <c r="E36" s="486"/>
      <c r="F36" s="395">
        <f t="shared" si="5"/>
        <v>13</v>
      </c>
      <c r="G36" s="411"/>
      <c r="H36" s="395">
        <f t="shared" si="6"/>
        <v>11</v>
      </c>
      <c r="I36" s="411"/>
      <c r="J36" s="12">
        <v>11</v>
      </c>
      <c r="K36" s="12"/>
      <c r="L36" s="395">
        <f t="shared" si="7"/>
        <v>2</v>
      </c>
      <c r="M36" s="411"/>
      <c r="N36" s="12">
        <v>2</v>
      </c>
      <c r="O36" s="12"/>
      <c r="P36" s="12">
        <f t="shared" si="8"/>
        <v>0</v>
      </c>
      <c r="Q36" s="12"/>
      <c r="R36" s="12"/>
    </row>
    <row r="37" spans="1:18" ht="13.5" customHeight="1">
      <c r="A37" s="80">
        <v>15</v>
      </c>
      <c r="B37" s="484" t="s">
        <v>421</v>
      </c>
      <c r="C37" s="485"/>
      <c r="D37" s="485"/>
      <c r="E37" s="486"/>
      <c r="F37" s="395">
        <f t="shared" si="5"/>
        <v>42</v>
      </c>
      <c r="G37" s="411"/>
      <c r="H37" s="395">
        <f t="shared" si="6"/>
        <v>42</v>
      </c>
      <c r="I37" s="411"/>
      <c r="J37" s="12">
        <v>42</v>
      </c>
      <c r="K37" s="12"/>
      <c r="L37" s="395">
        <f t="shared" si="7"/>
        <v>0</v>
      </c>
      <c r="M37" s="411"/>
      <c r="N37" s="12"/>
      <c r="O37" s="12"/>
      <c r="P37" s="12">
        <f t="shared" si="8"/>
        <v>0</v>
      </c>
      <c r="Q37" s="12"/>
      <c r="R37" s="12"/>
    </row>
    <row r="38" spans="1:18" ht="13.5" customHeight="1">
      <c r="A38" s="479" t="s">
        <v>329</v>
      </c>
      <c r="B38" s="491"/>
      <c r="C38" s="491"/>
      <c r="D38" s="491"/>
      <c r="E38" s="492"/>
      <c r="F38" s="395">
        <f>SUM(F23:G37)</f>
        <v>212</v>
      </c>
      <c r="G38" s="411"/>
      <c r="H38" s="482">
        <f>SUM(H23:I37)</f>
        <v>192</v>
      </c>
      <c r="I38" s="483"/>
      <c r="J38" s="198">
        <f>SUM(J23:J37)</f>
        <v>187</v>
      </c>
      <c r="K38" s="83">
        <f>SUM(K23:K37)</f>
        <v>5</v>
      </c>
      <c r="L38" s="395">
        <f>SUM(L23:M37)</f>
        <v>20</v>
      </c>
      <c r="M38" s="411"/>
      <c r="N38" s="21">
        <f>SUM(N23:N37)</f>
        <v>20</v>
      </c>
      <c r="O38" s="21">
        <f>SUM(O23:O37)</f>
        <v>0</v>
      </c>
      <c r="P38" s="12">
        <f>SUM(P23:P37)</f>
        <v>7</v>
      </c>
      <c r="Q38" s="21">
        <f>SUM(Q23:Q37)</f>
        <v>5</v>
      </c>
      <c r="R38" s="21"/>
    </row>
    <row r="39" ht="5.25" customHeight="1">
      <c r="K39" s="179"/>
    </row>
    <row r="40" spans="1:18" ht="14.25">
      <c r="A40" s="289" t="s">
        <v>190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</row>
    <row r="41" spans="1:18" ht="14.25" customHeight="1">
      <c r="A41" s="222"/>
      <c r="B41" s="223"/>
      <c r="C41" s="223"/>
      <c r="D41" s="223"/>
      <c r="E41" s="157" t="s">
        <v>62</v>
      </c>
      <c r="F41" s="487" t="s">
        <v>5</v>
      </c>
      <c r="G41" s="488"/>
      <c r="H41" s="474" t="s">
        <v>334</v>
      </c>
      <c r="I41" s="476"/>
      <c r="J41" s="476"/>
      <c r="K41" s="475"/>
      <c r="L41" s="474" t="s">
        <v>335</v>
      </c>
      <c r="M41" s="476"/>
      <c r="N41" s="476"/>
      <c r="O41" s="475"/>
      <c r="P41" s="474" t="s">
        <v>333</v>
      </c>
      <c r="Q41" s="476"/>
      <c r="R41" s="475"/>
    </row>
    <row r="42" spans="1:18" ht="14.25" customHeight="1">
      <c r="A42" s="159" t="s">
        <v>63</v>
      </c>
      <c r="B42" s="224"/>
      <c r="C42" s="224"/>
      <c r="D42" s="224"/>
      <c r="E42" s="225"/>
      <c r="F42" s="489"/>
      <c r="G42" s="490"/>
      <c r="H42" s="474" t="s">
        <v>5</v>
      </c>
      <c r="I42" s="475"/>
      <c r="J42" s="78" t="s">
        <v>366</v>
      </c>
      <c r="K42" s="81" t="s">
        <v>367</v>
      </c>
      <c r="L42" s="474" t="s">
        <v>5</v>
      </c>
      <c r="M42" s="475"/>
      <c r="N42" s="78" t="s">
        <v>366</v>
      </c>
      <c r="O42" s="78" t="s">
        <v>367</v>
      </c>
      <c r="P42" s="205" t="s">
        <v>5</v>
      </c>
      <c r="Q42" s="205" t="s">
        <v>366</v>
      </c>
      <c r="R42" s="205" t="s">
        <v>367</v>
      </c>
    </row>
    <row r="43" spans="1:18" ht="13.5" customHeight="1">
      <c r="A43" s="80">
        <v>1</v>
      </c>
      <c r="B43" s="493" t="s">
        <v>422</v>
      </c>
      <c r="C43" s="494"/>
      <c r="D43" s="494"/>
      <c r="E43" s="495"/>
      <c r="F43" s="395">
        <f>SUM(L43+H43)</f>
        <v>20</v>
      </c>
      <c r="G43" s="411"/>
      <c r="H43" s="395">
        <f>SUM(J43:K43)</f>
        <v>18</v>
      </c>
      <c r="I43" s="411"/>
      <c r="J43" s="12">
        <v>18</v>
      </c>
      <c r="K43" s="12"/>
      <c r="L43" s="395">
        <f>SUM(N43:O43)</f>
        <v>2</v>
      </c>
      <c r="M43" s="411"/>
      <c r="N43" s="12">
        <v>2</v>
      </c>
      <c r="O43" s="12"/>
      <c r="P43" s="12">
        <f>SUM(Q43:R43)</f>
        <v>2</v>
      </c>
      <c r="Q43" s="12">
        <v>2</v>
      </c>
      <c r="R43" s="12"/>
    </row>
    <row r="44" spans="1:18" ht="13.5" customHeight="1">
      <c r="A44" s="80">
        <v>2</v>
      </c>
      <c r="B44" s="493" t="s">
        <v>423</v>
      </c>
      <c r="C44" s="494"/>
      <c r="D44" s="494"/>
      <c r="E44" s="495"/>
      <c r="F44" s="395">
        <f aca="true" t="shared" si="9" ref="F44:F54">SUM(L44+H44)</f>
        <v>17</v>
      </c>
      <c r="G44" s="411"/>
      <c r="H44" s="395">
        <f aca="true" t="shared" si="10" ref="H44:H53">SUM(J44:K44)</f>
        <v>11</v>
      </c>
      <c r="I44" s="411"/>
      <c r="J44" s="12">
        <v>11</v>
      </c>
      <c r="K44" s="12"/>
      <c r="L44" s="395">
        <f aca="true" t="shared" si="11" ref="L44:L53">SUM(N44:O44)</f>
        <v>6</v>
      </c>
      <c r="M44" s="411"/>
      <c r="N44" s="12">
        <v>6</v>
      </c>
      <c r="O44" s="12"/>
      <c r="P44" s="12">
        <f aca="true" t="shared" si="12" ref="P44:P54">SUM(Q44:R44)</f>
        <v>1</v>
      </c>
      <c r="Q44" s="12">
        <v>1</v>
      </c>
      <c r="R44" s="12"/>
    </row>
    <row r="45" spans="1:18" ht="13.5" customHeight="1">
      <c r="A45" s="80">
        <v>3</v>
      </c>
      <c r="B45" s="493" t="s">
        <v>424</v>
      </c>
      <c r="C45" s="494"/>
      <c r="D45" s="494"/>
      <c r="E45" s="495"/>
      <c r="F45" s="395">
        <f t="shared" si="9"/>
        <v>9</v>
      </c>
      <c r="G45" s="411"/>
      <c r="H45" s="395">
        <f t="shared" si="10"/>
        <v>9</v>
      </c>
      <c r="I45" s="411"/>
      <c r="J45" s="12">
        <v>9</v>
      </c>
      <c r="K45" s="12"/>
      <c r="L45" s="395">
        <f t="shared" si="11"/>
        <v>0</v>
      </c>
      <c r="M45" s="411"/>
      <c r="N45" s="12"/>
      <c r="O45" s="12"/>
      <c r="P45" s="12">
        <f t="shared" si="12"/>
        <v>0</v>
      </c>
      <c r="Q45" s="12"/>
      <c r="R45" s="12"/>
    </row>
    <row r="46" spans="1:18" ht="13.5" customHeight="1">
      <c r="A46" s="80">
        <v>4</v>
      </c>
      <c r="B46" s="493" t="s">
        <v>530</v>
      </c>
      <c r="C46" s="494"/>
      <c r="D46" s="494"/>
      <c r="E46" s="495"/>
      <c r="F46" s="395">
        <f>SUM(L46+H46)</f>
        <v>11</v>
      </c>
      <c r="G46" s="411"/>
      <c r="H46" s="395">
        <f>SUM(J46:K46)</f>
        <v>8</v>
      </c>
      <c r="I46" s="411"/>
      <c r="J46" s="12">
        <v>8</v>
      </c>
      <c r="K46" s="12"/>
      <c r="L46" s="395">
        <f>SUM(N46:O46)</f>
        <v>3</v>
      </c>
      <c r="M46" s="411"/>
      <c r="N46" s="12">
        <v>3</v>
      </c>
      <c r="O46" s="12"/>
      <c r="P46" s="12">
        <f>SUM(Q46:R46)</f>
        <v>1</v>
      </c>
      <c r="Q46" s="12">
        <v>1</v>
      </c>
      <c r="R46" s="12"/>
    </row>
    <row r="47" spans="1:18" ht="13.5" customHeight="1">
      <c r="A47" s="80">
        <v>5</v>
      </c>
      <c r="B47" s="493" t="s">
        <v>760</v>
      </c>
      <c r="C47" s="494"/>
      <c r="D47" s="494"/>
      <c r="E47" s="495"/>
      <c r="F47" s="395">
        <f t="shared" si="9"/>
        <v>6</v>
      </c>
      <c r="G47" s="411"/>
      <c r="H47" s="395">
        <f t="shared" si="10"/>
        <v>6</v>
      </c>
      <c r="I47" s="411"/>
      <c r="J47" s="12">
        <v>6</v>
      </c>
      <c r="K47" s="12"/>
      <c r="L47" s="395">
        <f t="shared" si="11"/>
        <v>0</v>
      </c>
      <c r="M47" s="411"/>
      <c r="N47" s="12"/>
      <c r="O47" s="12"/>
      <c r="P47" s="12">
        <f t="shared" si="12"/>
        <v>0</v>
      </c>
      <c r="Q47" s="12"/>
      <c r="R47" s="12"/>
    </row>
    <row r="48" spans="1:18" ht="13.5" customHeight="1">
      <c r="A48" s="80">
        <v>6</v>
      </c>
      <c r="B48" s="493" t="s">
        <v>425</v>
      </c>
      <c r="C48" s="494"/>
      <c r="D48" s="494"/>
      <c r="E48" s="495"/>
      <c r="F48" s="395">
        <f t="shared" si="9"/>
        <v>6</v>
      </c>
      <c r="G48" s="411"/>
      <c r="H48" s="395">
        <f t="shared" si="10"/>
        <v>6</v>
      </c>
      <c r="I48" s="411"/>
      <c r="J48" s="12">
        <v>6</v>
      </c>
      <c r="K48" s="12"/>
      <c r="L48" s="395">
        <f t="shared" si="11"/>
        <v>0</v>
      </c>
      <c r="M48" s="411"/>
      <c r="N48" s="12"/>
      <c r="O48" s="12"/>
      <c r="P48" s="12">
        <f t="shared" si="12"/>
        <v>0</v>
      </c>
      <c r="Q48" s="12"/>
      <c r="R48" s="12"/>
    </row>
    <row r="49" spans="1:18" ht="13.5" customHeight="1">
      <c r="A49" s="80">
        <v>7</v>
      </c>
      <c r="B49" s="493" t="s">
        <v>426</v>
      </c>
      <c r="C49" s="494"/>
      <c r="D49" s="494"/>
      <c r="E49" s="495"/>
      <c r="F49" s="395">
        <f t="shared" si="9"/>
        <v>17</v>
      </c>
      <c r="G49" s="411"/>
      <c r="H49" s="395">
        <f>SUM(J49:K49)</f>
        <v>17</v>
      </c>
      <c r="I49" s="411"/>
      <c r="J49" s="12">
        <v>17</v>
      </c>
      <c r="K49" s="12"/>
      <c r="L49" s="395">
        <f t="shared" si="11"/>
        <v>0</v>
      </c>
      <c r="M49" s="411"/>
      <c r="N49" s="12"/>
      <c r="O49" s="12"/>
      <c r="P49" s="12">
        <f t="shared" si="12"/>
        <v>0</v>
      </c>
      <c r="Q49" s="12"/>
      <c r="R49" s="12"/>
    </row>
    <row r="50" spans="1:18" ht="13.5" customHeight="1">
      <c r="A50" s="80">
        <v>8</v>
      </c>
      <c r="B50" s="493" t="s">
        <v>771</v>
      </c>
      <c r="C50" s="494"/>
      <c r="D50" s="494"/>
      <c r="E50" s="495"/>
      <c r="F50" s="395">
        <f t="shared" si="9"/>
        <v>4</v>
      </c>
      <c r="G50" s="411"/>
      <c r="H50" s="395">
        <f t="shared" si="10"/>
        <v>2</v>
      </c>
      <c r="I50" s="411"/>
      <c r="J50" s="12">
        <v>2</v>
      </c>
      <c r="K50" s="12"/>
      <c r="L50" s="395">
        <f t="shared" si="11"/>
        <v>2</v>
      </c>
      <c r="M50" s="411"/>
      <c r="N50" s="12">
        <v>2</v>
      </c>
      <c r="O50" s="12"/>
      <c r="P50" s="12">
        <f t="shared" si="12"/>
        <v>0</v>
      </c>
      <c r="Q50" s="12"/>
      <c r="R50" s="12"/>
    </row>
    <row r="51" spans="1:18" ht="13.5" customHeight="1">
      <c r="A51" s="80">
        <v>9</v>
      </c>
      <c r="B51" s="493" t="s">
        <v>427</v>
      </c>
      <c r="C51" s="494"/>
      <c r="D51" s="494"/>
      <c r="E51" s="495"/>
      <c r="F51" s="395">
        <f t="shared" si="9"/>
        <v>3</v>
      </c>
      <c r="G51" s="411"/>
      <c r="H51" s="395">
        <f t="shared" si="10"/>
        <v>2</v>
      </c>
      <c r="I51" s="411"/>
      <c r="J51" s="12">
        <v>2</v>
      </c>
      <c r="K51" s="12"/>
      <c r="L51" s="395">
        <f t="shared" si="11"/>
        <v>1</v>
      </c>
      <c r="M51" s="411"/>
      <c r="N51" s="12">
        <v>1</v>
      </c>
      <c r="O51" s="12"/>
      <c r="P51" s="12">
        <f t="shared" si="12"/>
        <v>0</v>
      </c>
      <c r="Q51" s="12"/>
      <c r="R51" s="12"/>
    </row>
    <row r="52" spans="1:18" ht="13.5" customHeight="1">
      <c r="A52" s="80">
        <v>10</v>
      </c>
      <c r="B52" s="493" t="s">
        <v>49</v>
      </c>
      <c r="C52" s="494"/>
      <c r="D52" s="494"/>
      <c r="E52" s="495"/>
      <c r="F52" s="395">
        <f t="shared" si="9"/>
        <v>6</v>
      </c>
      <c r="G52" s="411"/>
      <c r="H52" s="395">
        <f t="shared" si="10"/>
        <v>4</v>
      </c>
      <c r="I52" s="411"/>
      <c r="J52" s="12">
        <v>3</v>
      </c>
      <c r="K52" s="12">
        <v>1</v>
      </c>
      <c r="L52" s="395">
        <f t="shared" si="11"/>
        <v>2</v>
      </c>
      <c r="M52" s="411"/>
      <c r="N52" s="12">
        <v>2</v>
      </c>
      <c r="O52" s="12"/>
      <c r="P52" s="12">
        <f t="shared" si="12"/>
        <v>0</v>
      </c>
      <c r="Q52" s="12"/>
      <c r="R52" s="12"/>
    </row>
    <row r="53" spans="1:18" ht="13.5" customHeight="1">
      <c r="A53" s="80">
        <v>11</v>
      </c>
      <c r="B53" s="493" t="s">
        <v>428</v>
      </c>
      <c r="C53" s="494"/>
      <c r="D53" s="494"/>
      <c r="E53" s="495"/>
      <c r="F53" s="395">
        <f t="shared" si="9"/>
        <v>3</v>
      </c>
      <c r="G53" s="411"/>
      <c r="H53" s="395">
        <f t="shared" si="10"/>
        <v>3</v>
      </c>
      <c r="I53" s="411"/>
      <c r="J53" s="12">
        <v>3</v>
      </c>
      <c r="K53" s="12"/>
      <c r="L53" s="395">
        <f t="shared" si="11"/>
        <v>0</v>
      </c>
      <c r="M53" s="411"/>
      <c r="N53" s="12"/>
      <c r="O53" s="12"/>
      <c r="P53" s="12">
        <f t="shared" si="12"/>
        <v>0</v>
      </c>
      <c r="Q53" s="12"/>
      <c r="R53" s="12"/>
    </row>
    <row r="54" spans="1:18" ht="13.5" customHeight="1">
      <c r="A54" s="80">
        <v>12</v>
      </c>
      <c r="B54" s="493" t="s">
        <v>90</v>
      </c>
      <c r="C54" s="494"/>
      <c r="D54" s="494"/>
      <c r="E54" s="495"/>
      <c r="F54" s="395">
        <f t="shared" si="9"/>
        <v>3</v>
      </c>
      <c r="G54" s="411"/>
      <c r="H54" s="395">
        <f>SUM(J54:K54)</f>
        <v>2</v>
      </c>
      <c r="I54" s="411"/>
      <c r="J54" s="12">
        <v>2</v>
      </c>
      <c r="K54" s="12"/>
      <c r="L54" s="395">
        <f>SUM(N54:O54)</f>
        <v>1</v>
      </c>
      <c r="M54" s="411"/>
      <c r="N54" s="12">
        <v>1</v>
      </c>
      <c r="O54" s="12"/>
      <c r="P54" s="12">
        <f t="shared" si="12"/>
        <v>0</v>
      </c>
      <c r="Q54" s="12"/>
      <c r="R54" s="12"/>
    </row>
    <row r="55" spans="1:18" ht="13.5" customHeight="1">
      <c r="A55" s="479" t="s">
        <v>330</v>
      </c>
      <c r="B55" s="491"/>
      <c r="C55" s="491"/>
      <c r="D55" s="491"/>
      <c r="E55" s="492"/>
      <c r="F55" s="395">
        <f>SUM(F43:G54)</f>
        <v>105</v>
      </c>
      <c r="G55" s="411"/>
      <c r="H55" s="395">
        <f>SUM(H43:I54)</f>
        <v>88</v>
      </c>
      <c r="I55" s="411"/>
      <c r="J55" s="12">
        <f>SUM(J43:J54)</f>
        <v>87</v>
      </c>
      <c r="K55" s="21">
        <f>SUM(K43:K54)</f>
        <v>1</v>
      </c>
      <c r="L55" s="395">
        <f>SUM(L43:M54)</f>
        <v>17</v>
      </c>
      <c r="M55" s="411"/>
      <c r="N55" s="21">
        <f>SUM(N43:N54)</f>
        <v>17</v>
      </c>
      <c r="O55" s="21">
        <f>SUM(O43:O54)</f>
        <v>0</v>
      </c>
      <c r="P55" s="12">
        <f>SUM(P43:P54)</f>
        <v>4</v>
      </c>
      <c r="Q55" s="21">
        <f>SUM(Q43:Q54)</f>
        <v>4</v>
      </c>
      <c r="R55" s="21">
        <f>SUM(R43:R54)</f>
        <v>0</v>
      </c>
    </row>
  </sheetData>
  <sheetProtection/>
  <mergeCells count="160">
    <mergeCell ref="B52:E52"/>
    <mergeCell ref="F52:G52"/>
    <mergeCell ref="H52:I52"/>
    <mergeCell ref="L52:M52"/>
    <mergeCell ref="A55:E55"/>
    <mergeCell ref="F55:G55"/>
    <mergeCell ref="H55:I55"/>
    <mergeCell ref="L55:M55"/>
    <mergeCell ref="B53:E53"/>
    <mergeCell ref="F53:G53"/>
    <mergeCell ref="H53:I53"/>
    <mergeCell ref="L53:M53"/>
    <mergeCell ref="B54:E54"/>
    <mergeCell ref="F54:G54"/>
    <mergeCell ref="B50:E50"/>
    <mergeCell ref="F50:G50"/>
    <mergeCell ref="H50:I50"/>
    <mergeCell ref="L50:M50"/>
    <mergeCell ref="H54:I54"/>
    <mergeCell ref="L54:M54"/>
    <mergeCell ref="B51:E51"/>
    <mergeCell ref="F51:G51"/>
    <mergeCell ref="H51:I51"/>
    <mergeCell ref="L51:M51"/>
    <mergeCell ref="B48:E48"/>
    <mergeCell ref="F48:G48"/>
    <mergeCell ref="H48:I48"/>
    <mergeCell ref="L48:M48"/>
    <mergeCell ref="B49:E49"/>
    <mergeCell ref="F49:G49"/>
    <mergeCell ref="H49:I49"/>
    <mergeCell ref="L49:M49"/>
    <mergeCell ref="B45:E45"/>
    <mergeCell ref="F45:G45"/>
    <mergeCell ref="H45:I45"/>
    <mergeCell ref="L45:M45"/>
    <mergeCell ref="B47:E47"/>
    <mergeCell ref="F47:G47"/>
    <mergeCell ref="H47:I47"/>
    <mergeCell ref="L47:M47"/>
    <mergeCell ref="L43:M43"/>
    <mergeCell ref="B26:E26"/>
    <mergeCell ref="F26:G26"/>
    <mergeCell ref="B44:E44"/>
    <mergeCell ref="F44:G44"/>
    <mergeCell ref="H44:I44"/>
    <mergeCell ref="L44:M44"/>
    <mergeCell ref="F34:G34"/>
    <mergeCell ref="H35:I35"/>
    <mergeCell ref="L35:M35"/>
    <mergeCell ref="P41:R41"/>
    <mergeCell ref="H42:I42"/>
    <mergeCell ref="L42:M42"/>
    <mergeCell ref="B46:E46"/>
    <mergeCell ref="F46:G46"/>
    <mergeCell ref="H46:I46"/>
    <mergeCell ref="L46:M46"/>
    <mergeCell ref="B43:E43"/>
    <mergeCell ref="F43:G43"/>
    <mergeCell ref="H43:I43"/>
    <mergeCell ref="B35:E35"/>
    <mergeCell ref="H26:I26"/>
    <mergeCell ref="L26:M26"/>
    <mergeCell ref="A40:R40"/>
    <mergeCell ref="F41:G42"/>
    <mergeCell ref="H41:K41"/>
    <mergeCell ref="L41:O41"/>
    <mergeCell ref="L34:M34"/>
    <mergeCell ref="L33:M33"/>
    <mergeCell ref="L32:M32"/>
    <mergeCell ref="F29:G29"/>
    <mergeCell ref="F32:G32"/>
    <mergeCell ref="B36:E36"/>
    <mergeCell ref="F36:G36"/>
    <mergeCell ref="H36:I36"/>
    <mergeCell ref="L36:M36"/>
    <mergeCell ref="B34:E34"/>
    <mergeCell ref="H31:I31"/>
    <mergeCell ref="L29:M29"/>
    <mergeCell ref="B33:E33"/>
    <mergeCell ref="L31:M31"/>
    <mergeCell ref="H30:I30"/>
    <mergeCell ref="L30:M30"/>
    <mergeCell ref="H33:I33"/>
    <mergeCell ref="B31:E31"/>
    <mergeCell ref="B32:E32"/>
    <mergeCell ref="F31:G31"/>
    <mergeCell ref="H32:I32"/>
    <mergeCell ref="H29:I29"/>
    <mergeCell ref="F38:G38"/>
    <mergeCell ref="F30:G30"/>
    <mergeCell ref="A38:E38"/>
    <mergeCell ref="B28:E28"/>
    <mergeCell ref="F37:G37"/>
    <mergeCell ref="B37:E37"/>
    <mergeCell ref="F33:G33"/>
    <mergeCell ref="F35:G35"/>
    <mergeCell ref="B30:E30"/>
    <mergeCell ref="B29:E29"/>
    <mergeCell ref="H37:I37"/>
    <mergeCell ref="P21:R21"/>
    <mergeCell ref="F21:G22"/>
    <mergeCell ref="L21:O21"/>
    <mergeCell ref="L22:M22"/>
    <mergeCell ref="H21:K21"/>
    <mergeCell ref="H27:I27"/>
    <mergeCell ref="H22:I22"/>
    <mergeCell ref="F27:G27"/>
    <mergeCell ref="F25:G25"/>
    <mergeCell ref="B25:E25"/>
    <mergeCell ref="H25:I25"/>
    <mergeCell ref="L25:M25"/>
    <mergeCell ref="L27:M27"/>
    <mergeCell ref="L28:M28"/>
    <mergeCell ref="F28:G28"/>
    <mergeCell ref="H28:I28"/>
    <mergeCell ref="A1:R1"/>
    <mergeCell ref="A12:R12"/>
    <mergeCell ref="A20:R20"/>
    <mergeCell ref="P13:R13"/>
    <mergeCell ref="D14:E14"/>
    <mergeCell ref="F14:G14"/>
    <mergeCell ref="H14:I14"/>
    <mergeCell ref="J14:K14"/>
    <mergeCell ref="A18:B18"/>
    <mergeCell ref="C13:C15"/>
    <mergeCell ref="H38:I38"/>
    <mergeCell ref="B27:E27"/>
    <mergeCell ref="L37:M37"/>
    <mergeCell ref="L38:M38"/>
    <mergeCell ref="B23:E23"/>
    <mergeCell ref="H34:I34"/>
    <mergeCell ref="B24:E24"/>
    <mergeCell ref="F23:G23"/>
    <mergeCell ref="H23:I23"/>
    <mergeCell ref="L23:M23"/>
    <mergeCell ref="L3:M3"/>
    <mergeCell ref="F3:G3"/>
    <mergeCell ref="H3:I3"/>
    <mergeCell ref="D13:I13"/>
    <mergeCell ref="J13:O13"/>
    <mergeCell ref="N14:O14"/>
    <mergeCell ref="N3:O3"/>
    <mergeCell ref="P2:R2"/>
    <mergeCell ref="P3:P4"/>
    <mergeCell ref="Q3:Q4"/>
    <mergeCell ref="R3:R4"/>
    <mergeCell ref="J2:O2"/>
    <mergeCell ref="A10:B10"/>
    <mergeCell ref="C2:C4"/>
    <mergeCell ref="D2:I2"/>
    <mergeCell ref="D3:E3"/>
    <mergeCell ref="J3:K3"/>
    <mergeCell ref="P14:P15"/>
    <mergeCell ref="Q14:Q15"/>
    <mergeCell ref="R14:R15"/>
    <mergeCell ref="F24:G24"/>
    <mergeCell ref="H24:I24"/>
    <mergeCell ref="L24:M24"/>
    <mergeCell ref="L14:M14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9"/>
  <sheetViews>
    <sheetView zoomScale="136" zoomScaleNormal="136" zoomScalePageLayoutView="0" workbookViewId="0" topLeftCell="A1">
      <pane ySplit="4" topLeftCell="A83" activePane="bottomLeft" state="frozen"/>
      <selection pane="topLeft" activeCell="A1" sqref="A1"/>
      <selection pane="bottomLeft" activeCell="I86" sqref="I86"/>
    </sheetView>
  </sheetViews>
  <sheetFormatPr defaultColWidth="8.88671875" defaultRowHeight="13.5"/>
  <cols>
    <col min="1" max="2" width="2.77734375" style="105" customWidth="1"/>
    <col min="3" max="3" width="3.10546875" style="105" customWidth="1"/>
    <col min="4" max="4" width="7.10546875" style="105" customWidth="1"/>
    <col min="5" max="6" width="5.99609375" style="105" customWidth="1"/>
    <col min="7" max="15" width="5.5546875" style="105" customWidth="1"/>
    <col min="16" max="16384" width="8.88671875" style="105" customWidth="1"/>
  </cols>
  <sheetData>
    <row r="1" spans="1:12" ht="20.25" customHeight="1">
      <c r="A1" s="355" t="s">
        <v>550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5" ht="12.75" customHeight="1">
      <c r="A2" s="507" t="s">
        <v>222</v>
      </c>
      <c r="B2" s="507" t="s">
        <v>223</v>
      </c>
      <c r="C2" s="201"/>
      <c r="D2" s="50" t="s">
        <v>8</v>
      </c>
      <c r="E2" s="496" t="s">
        <v>429</v>
      </c>
      <c r="F2" s="498"/>
      <c r="G2" s="496" t="s">
        <v>336</v>
      </c>
      <c r="H2" s="497"/>
      <c r="I2" s="497"/>
      <c r="J2" s="497"/>
      <c r="K2" s="497"/>
      <c r="L2" s="497"/>
      <c r="M2" s="497"/>
      <c r="N2" s="497"/>
      <c r="O2" s="498"/>
    </row>
    <row r="3" spans="1:15" ht="10.5" customHeight="1">
      <c r="A3" s="509"/>
      <c r="B3" s="509"/>
      <c r="C3" s="184"/>
      <c r="D3" s="185"/>
      <c r="E3" s="501" t="s">
        <v>263</v>
      </c>
      <c r="F3" s="505" t="s">
        <v>264</v>
      </c>
      <c r="G3" s="416" t="s">
        <v>280</v>
      </c>
      <c r="H3" s="496" t="s">
        <v>266</v>
      </c>
      <c r="I3" s="497"/>
      <c r="J3" s="498"/>
      <c r="K3" s="496" t="s">
        <v>337</v>
      </c>
      <c r="L3" s="498"/>
      <c r="M3" s="499" t="s">
        <v>304</v>
      </c>
      <c r="N3" s="507" t="s">
        <v>4</v>
      </c>
      <c r="O3" s="503" t="s">
        <v>7</v>
      </c>
    </row>
    <row r="4" spans="1:15" ht="10.5" customHeight="1">
      <c r="A4" s="508"/>
      <c r="B4" s="508"/>
      <c r="C4" s="139" t="s">
        <v>66</v>
      </c>
      <c r="D4" s="204"/>
      <c r="E4" s="502"/>
      <c r="F4" s="506"/>
      <c r="G4" s="417"/>
      <c r="H4" s="51" t="s">
        <v>430</v>
      </c>
      <c r="I4" s="51" t="s">
        <v>577</v>
      </c>
      <c r="J4" s="213" t="s">
        <v>773</v>
      </c>
      <c r="K4" s="213" t="s">
        <v>774</v>
      </c>
      <c r="L4" s="213" t="s">
        <v>775</v>
      </c>
      <c r="M4" s="500"/>
      <c r="N4" s="508"/>
      <c r="O4" s="504"/>
    </row>
    <row r="5" spans="1:15" s="49" customFormat="1" ht="15" customHeight="1">
      <c r="A5" s="297" t="s">
        <v>776</v>
      </c>
      <c r="B5" s="297" t="s">
        <v>777</v>
      </c>
      <c r="C5" s="195">
        <v>1</v>
      </c>
      <c r="D5" s="195" t="s">
        <v>778</v>
      </c>
      <c r="E5" s="106">
        <v>72</v>
      </c>
      <c r="F5" s="106">
        <v>2</v>
      </c>
      <c r="G5" s="106">
        <f>SUM(H5:J5)</f>
        <v>81</v>
      </c>
      <c r="H5" s="106">
        <v>8</v>
      </c>
      <c r="I5" s="106">
        <v>70</v>
      </c>
      <c r="J5" s="106">
        <v>3</v>
      </c>
      <c r="K5" s="106">
        <v>34</v>
      </c>
      <c r="L5" s="106">
        <v>47</v>
      </c>
      <c r="M5" s="106">
        <v>73</v>
      </c>
      <c r="N5" s="52">
        <f aca="true" t="shared" si="0" ref="N5:N68">G5-M5</f>
        <v>8</v>
      </c>
      <c r="O5" s="45">
        <f aca="true" t="shared" si="1" ref="O5:O12">ROUNDDOWN((N5/M5),3)</f>
        <v>0.109</v>
      </c>
    </row>
    <row r="6" spans="1:15" s="49" customFormat="1" ht="15" customHeight="1">
      <c r="A6" s="298"/>
      <c r="B6" s="298"/>
      <c r="C6" s="195">
        <v>2</v>
      </c>
      <c r="D6" s="195" t="s">
        <v>779</v>
      </c>
      <c r="E6" s="106">
        <v>10</v>
      </c>
      <c r="F6" s="106">
        <v>0</v>
      </c>
      <c r="G6" s="106">
        <f aca="true" t="shared" si="2" ref="G6:G71">SUM(H6:J6)</f>
        <v>14</v>
      </c>
      <c r="H6" s="106">
        <v>2</v>
      </c>
      <c r="I6" s="106">
        <v>10</v>
      </c>
      <c r="J6" s="106">
        <v>2</v>
      </c>
      <c r="K6" s="106">
        <v>6</v>
      </c>
      <c r="L6" s="106">
        <v>8</v>
      </c>
      <c r="M6" s="106">
        <v>24</v>
      </c>
      <c r="N6" s="52">
        <f t="shared" si="0"/>
        <v>-10</v>
      </c>
      <c r="O6" s="45">
        <f t="shared" si="1"/>
        <v>-0.416</v>
      </c>
    </row>
    <row r="7" spans="1:15" s="49" customFormat="1" ht="15" customHeight="1">
      <c r="A7" s="298"/>
      <c r="B7" s="298"/>
      <c r="C7" s="195">
        <v>3</v>
      </c>
      <c r="D7" s="195" t="s">
        <v>780</v>
      </c>
      <c r="E7" s="106">
        <v>21</v>
      </c>
      <c r="F7" s="106">
        <v>0</v>
      </c>
      <c r="G7" s="106">
        <f t="shared" si="2"/>
        <v>25</v>
      </c>
      <c r="H7" s="106">
        <v>6</v>
      </c>
      <c r="I7" s="106">
        <v>16</v>
      </c>
      <c r="J7" s="106">
        <v>3</v>
      </c>
      <c r="K7" s="106">
        <v>16</v>
      </c>
      <c r="L7" s="106">
        <v>9</v>
      </c>
      <c r="M7" s="106">
        <v>29</v>
      </c>
      <c r="N7" s="52">
        <f t="shared" si="0"/>
        <v>-4</v>
      </c>
      <c r="O7" s="45">
        <f t="shared" si="1"/>
        <v>-0.137</v>
      </c>
    </row>
    <row r="8" spans="1:15" s="49" customFormat="1" ht="15" customHeight="1">
      <c r="A8" s="298"/>
      <c r="B8" s="298"/>
      <c r="C8" s="195">
        <v>4</v>
      </c>
      <c r="D8" s="195" t="s">
        <v>781</v>
      </c>
      <c r="E8" s="106">
        <v>86</v>
      </c>
      <c r="F8" s="106">
        <v>13</v>
      </c>
      <c r="G8" s="106">
        <f t="shared" si="2"/>
        <v>86</v>
      </c>
      <c r="H8" s="106">
        <v>13</v>
      </c>
      <c r="I8" s="106">
        <v>73</v>
      </c>
      <c r="J8" s="106">
        <v>0</v>
      </c>
      <c r="K8" s="106">
        <v>33</v>
      </c>
      <c r="L8" s="106">
        <v>53</v>
      </c>
      <c r="M8" s="106">
        <v>66</v>
      </c>
      <c r="N8" s="52">
        <f t="shared" si="0"/>
        <v>20</v>
      </c>
      <c r="O8" s="45">
        <f t="shared" si="1"/>
        <v>0.303</v>
      </c>
    </row>
    <row r="9" spans="1:15" s="49" customFormat="1" ht="15" customHeight="1">
      <c r="A9" s="298"/>
      <c r="B9" s="298"/>
      <c r="C9" s="195">
        <v>5</v>
      </c>
      <c r="D9" s="195" t="s">
        <v>782</v>
      </c>
      <c r="E9" s="106">
        <v>39</v>
      </c>
      <c r="F9" s="106">
        <v>5</v>
      </c>
      <c r="G9" s="106">
        <f t="shared" si="2"/>
        <v>37</v>
      </c>
      <c r="H9" s="106">
        <v>7</v>
      </c>
      <c r="I9" s="106">
        <v>27</v>
      </c>
      <c r="J9" s="106">
        <v>3</v>
      </c>
      <c r="K9" s="106">
        <v>20</v>
      </c>
      <c r="L9" s="106">
        <v>17</v>
      </c>
      <c r="M9" s="106">
        <v>33</v>
      </c>
      <c r="N9" s="52">
        <f t="shared" si="0"/>
        <v>4</v>
      </c>
      <c r="O9" s="45">
        <f t="shared" si="1"/>
        <v>0.121</v>
      </c>
    </row>
    <row r="10" spans="1:15" s="49" customFormat="1" ht="15" customHeight="1">
      <c r="A10" s="298"/>
      <c r="B10" s="298"/>
      <c r="C10" s="195">
        <v>6</v>
      </c>
      <c r="D10" s="195" t="s">
        <v>783</v>
      </c>
      <c r="E10" s="106">
        <v>56</v>
      </c>
      <c r="F10" s="106">
        <v>4</v>
      </c>
      <c r="G10" s="106">
        <f t="shared" si="2"/>
        <v>67</v>
      </c>
      <c r="H10" s="106">
        <v>10</v>
      </c>
      <c r="I10" s="106">
        <v>51</v>
      </c>
      <c r="J10" s="106">
        <v>6</v>
      </c>
      <c r="K10" s="106">
        <v>21</v>
      </c>
      <c r="L10" s="106">
        <v>46</v>
      </c>
      <c r="M10" s="106">
        <v>34</v>
      </c>
      <c r="N10" s="52">
        <f t="shared" si="0"/>
        <v>33</v>
      </c>
      <c r="O10" s="45">
        <f t="shared" si="1"/>
        <v>0.97</v>
      </c>
    </row>
    <row r="11" spans="1:15" s="49" customFormat="1" ht="15" customHeight="1">
      <c r="A11" s="298"/>
      <c r="B11" s="298"/>
      <c r="C11" s="19">
        <v>7</v>
      </c>
      <c r="D11" s="19" t="s">
        <v>784</v>
      </c>
      <c r="E11" s="106">
        <v>26</v>
      </c>
      <c r="F11" s="106">
        <v>1</v>
      </c>
      <c r="G11" s="106">
        <f t="shared" si="2"/>
        <v>43</v>
      </c>
      <c r="H11" s="106">
        <v>17</v>
      </c>
      <c r="I11" s="106">
        <v>25</v>
      </c>
      <c r="J11" s="106">
        <v>1</v>
      </c>
      <c r="K11" s="106">
        <v>19</v>
      </c>
      <c r="L11" s="106">
        <v>24</v>
      </c>
      <c r="M11" s="106">
        <v>39</v>
      </c>
      <c r="N11" s="52">
        <f t="shared" si="0"/>
        <v>4</v>
      </c>
      <c r="O11" s="45">
        <f t="shared" si="1"/>
        <v>0.102</v>
      </c>
    </row>
    <row r="12" spans="1:15" s="49" customFormat="1" ht="15" customHeight="1">
      <c r="A12" s="298"/>
      <c r="B12" s="362"/>
      <c r="C12" s="363" t="s">
        <v>785</v>
      </c>
      <c r="D12" s="364"/>
      <c r="E12" s="106">
        <f>SUM(E5:E11)</f>
        <v>310</v>
      </c>
      <c r="F12" s="106">
        <f aca="true" t="shared" si="3" ref="F12:M12">SUM(F5:F11)</f>
        <v>25</v>
      </c>
      <c r="G12" s="106">
        <f t="shared" si="3"/>
        <v>353</v>
      </c>
      <c r="H12" s="106">
        <f t="shared" si="3"/>
        <v>63</v>
      </c>
      <c r="I12" s="106">
        <f t="shared" si="3"/>
        <v>272</v>
      </c>
      <c r="J12" s="106">
        <f t="shared" si="3"/>
        <v>18</v>
      </c>
      <c r="K12" s="106">
        <f t="shared" si="3"/>
        <v>149</v>
      </c>
      <c r="L12" s="106">
        <f t="shared" si="3"/>
        <v>204</v>
      </c>
      <c r="M12" s="106">
        <f t="shared" si="3"/>
        <v>298</v>
      </c>
      <c r="N12" s="52">
        <f t="shared" si="0"/>
        <v>55</v>
      </c>
      <c r="O12" s="45">
        <f t="shared" si="1"/>
        <v>0.184</v>
      </c>
    </row>
    <row r="13" spans="1:15" s="49" customFormat="1" ht="15" customHeight="1">
      <c r="A13" s="298"/>
      <c r="B13" s="297" t="s">
        <v>786</v>
      </c>
      <c r="C13" s="20">
        <v>8</v>
      </c>
      <c r="D13" s="20" t="s">
        <v>787</v>
      </c>
      <c r="E13" s="106">
        <v>20</v>
      </c>
      <c r="F13" s="106">
        <v>2</v>
      </c>
      <c r="G13" s="106">
        <f t="shared" si="2"/>
        <v>27</v>
      </c>
      <c r="H13" s="106">
        <v>6</v>
      </c>
      <c r="I13" s="106">
        <v>18</v>
      </c>
      <c r="J13" s="106">
        <v>3</v>
      </c>
      <c r="K13" s="106">
        <v>12</v>
      </c>
      <c r="L13" s="106">
        <v>15</v>
      </c>
      <c r="M13" s="106">
        <v>41</v>
      </c>
      <c r="N13" s="52">
        <f t="shared" si="0"/>
        <v>-14</v>
      </c>
      <c r="O13" s="45">
        <f aca="true" t="shared" si="4" ref="O13:O19">ROUNDDOWN((N13/M13),3)</f>
        <v>-0.341</v>
      </c>
    </row>
    <row r="14" spans="1:15" s="49" customFormat="1" ht="15" customHeight="1">
      <c r="A14" s="298"/>
      <c r="B14" s="298"/>
      <c r="C14" s="195">
        <v>9</v>
      </c>
      <c r="D14" s="195" t="s">
        <v>788</v>
      </c>
      <c r="E14" s="106">
        <v>37</v>
      </c>
      <c r="F14" s="106">
        <v>0</v>
      </c>
      <c r="G14" s="106">
        <f t="shared" si="2"/>
        <v>35</v>
      </c>
      <c r="H14" s="106">
        <v>11</v>
      </c>
      <c r="I14" s="106">
        <v>22</v>
      </c>
      <c r="J14" s="106">
        <v>2</v>
      </c>
      <c r="K14" s="106">
        <v>21</v>
      </c>
      <c r="L14" s="106">
        <v>14</v>
      </c>
      <c r="M14" s="106">
        <v>37</v>
      </c>
      <c r="N14" s="52">
        <f t="shared" si="0"/>
        <v>-2</v>
      </c>
      <c r="O14" s="45">
        <f t="shared" si="4"/>
        <v>-0.054</v>
      </c>
    </row>
    <row r="15" spans="1:15" s="49" customFormat="1" ht="15" customHeight="1">
      <c r="A15" s="298"/>
      <c r="B15" s="298"/>
      <c r="C15" s="195">
        <v>10</v>
      </c>
      <c r="D15" s="195" t="s">
        <v>789</v>
      </c>
      <c r="E15" s="106">
        <v>47</v>
      </c>
      <c r="F15" s="106">
        <v>27</v>
      </c>
      <c r="G15" s="106">
        <f t="shared" si="2"/>
        <v>41</v>
      </c>
      <c r="H15" s="106">
        <v>14</v>
      </c>
      <c r="I15" s="106">
        <v>20</v>
      </c>
      <c r="J15" s="106">
        <v>7</v>
      </c>
      <c r="K15" s="106">
        <v>19</v>
      </c>
      <c r="L15" s="106">
        <v>22</v>
      </c>
      <c r="M15" s="106">
        <v>52</v>
      </c>
      <c r="N15" s="52">
        <f t="shared" si="0"/>
        <v>-11</v>
      </c>
      <c r="O15" s="45">
        <f t="shared" si="4"/>
        <v>-0.211</v>
      </c>
    </row>
    <row r="16" spans="1:15" s="49" customFormat="1" ht="15" customHeight="1">
      <c r="A16" s="298"/>
      <c r="B16" s="298"/>
      <c r="C16" s="195">
        <v>11</v>
      </c>
      <c r="D16" s="195" t="s">
        <v>790</v>
      </c>
      <c r="E16" s="106">
        <v>84</v>
      </c>
      <c r="F16" s="106">
        <v>31</v>
      </c>
      <c r="G16" s="106">
        <f t="shared" si="2"/>
        <v>61</v>
      </c>
      <c r="H16" s="106">
        <v>3</v>
      </c>
      <c r="I16" s="106">
        <v>53</v>
      </c>
      <c r="J16" s="106">
        <v>5</v>
      </c>
      <c r="K16" s="106">
        <v>21</v>
      </c>
      <c r="L16" s="106">
        <v>40</v>
      </c>
      <c r="M16" s="106">
        <v>64</v>
      </c>
      <c r="N16" s="52">
        <f t="shared" si="0"/>
        <v>-3</v>
      </c>
      <c r="O16" s="45">
        <f t="shared" si="4"/>
        <v>-0.046</v>
      </c>
    </row>
    <row r="17" spans="1:15" s="49" customFormat="1" ht="15" customHeight="1">
      <c r="A17" s="298"/>
      <c r="B17" s="298"/>
      <c r="C17" s="195">
        <v>12</v>
      </c>
      <c r="D17" s="19" t="s">
        <v>791</v>
      </c>
      <c r="E17" s="106">
        <v>71</v>
      </c>
      <c r="F17" s="106">
        <v>27</v>
      </c>
      <c r="G17" s="106">
        <f t="shared" si="2"/>
        <v>64</v>
      </c>
      <c r="H17" s="106">
        <v>15</v>
      </c>
      <c r="I17" s="106">
        <v>44</v>
      </c>
      <c r="J17" s="106">
        <v>5</v>
      </c>
      <c r="K17" s="106">
        <v>24</v>
      </c>
      <c r="L17" s="106">
        <v>40</v>
      </c>
      <c r="M17" s="106">
        <v>60</v>
      </c>
      <c r="N17" s="52">
        <f t="shared" si="0"/>
        <v>4</v>
      </c>
      <c r="O17" s="45">
        <f t="shared" si="4"/>
        <v>0.066</v>
      </c>
    </row>
    <row r="18" spans="1:15" s="49" customFormat="1" ht="15" customHeight="1">
      <c r="A18" s="298"/>
      <c r="B18" s="298"/>
      <c r="C18" s="19">
        <v>13</v>
      </c>
      <c r="D18" s="195" t="s">
        <v>792</v>
      </c>
      <c r="E18" s="106">
        <v>41</v>
      </c>
      <c r="F18" s="106">
        <v>11</v>
      </c>
      <c r="G18" s="106">
        <f t="shared" si="2"/>
        <v>33</v>
      </c>
      <c r="H18" s="106">
        <v>3</v>
      </c>
      <c r="I18" s="106">
        <v>30</v>
      </c>
      <c r="J18" s="106">
        <v>0</v>
      </c>
      <c r="K18" s="106">
        <v>11</v>
      </c>
      <c r="L18" s="106">
        <v>22</v>
      </c>
      <c r="M18" s="106">
        <v>39</v>
      </c>
      <c r="N18" s="52">
        <f t="shared" si="0"/>
        <v>-6</v>
      </c>
      <c r="O18" s="45">
        <f t="shared" si="4"/>
        <v>-0.153</v>
      </c>
    </row>
    <row r="19" spans="1:15" s="49" customFormat="1" ht="15" customHeight="1">
      <c r="A19" s="298"/>
      <c r="B19" s="362"/>
      <c r="C19" s="363" t="s">
        <v>785</v>
      </c>
      <c r="D19" s="364"/>
      <c r="E19" s="106">
        <f>SUM(E13:E18)</f>
        <v>300</v>
      </c>
      <c r="F19" s="106">
        <f aca="true" t="shared" si="5" ref="F19:M19">SUM(F13:F18)</f>
        <v>98</v>
      </c>
      <c r="G19" s="106">
        <f t="shared" si="5"/>
        <v>261</v>
      </c>
      <c r="H19" s="106">
        <f t="shared" si="5"/>
        <v>52</v>
      </c>
      <c r="I19" s="106">
        <f t="shared" si="5"/>
        <v>187</v>
      </c>
      <c r="J19" s="106">
        <f t="shared" si="5"/>
        <v>22</v>
      </c>
      <c r="K19" s="106">
        <f t="shared" si="5"/>
        <v>108</v>
      </c>
      <c r="L19" s="106">
        <f t="shared" si="5"/>
        <v>153</v>
      </c>
      <c r="M19" s="106">
        <f t="shared" si="5"/>
        <v>293</v>
      </c>
      <c r="N19" s="52">
        <f t="shared" si="0"/>
        <v>-32</v>
      </c>
      <c r="O19" s="45">
        <f t="shared" si="4"/>
        <v>-0.109</v>
      </c>
    </row>
    <row r="20" spans="1:15" s="49" customFormat="1" ht="15" customHeight="1">
      <c r="A20" s="298"/>
      <c r="B20" s="297" t="s">
        <v>793</v>
      </c>
      <c r="C20" s="20">
        <v>14</v>
      </c>
      <c r="D20" s="20" t="s">
        <v>794</v>
      </c>
      <c r="E20" s="106">
        <v>13</v>
      </c>
      <c r="F20" s="106">
        <v>2</v>
      </c>
      <c r="G20" s="106">
        <f t="shared" si="2"/>
        <v>16</v>
      </c>
      <c r="H20" s="106">
        <v>3</v>
      </c>
      <c r="I20" s="106">
        <v>11</v>
      </c>
      <c r="J20" s="106">
        <v>2</v>
      </c>
      <c r="K20" s="106">
        <v>6</v>
      </c>
      <c r="L20" s="106">
        <v>10</v>
      </c>
      <c r="M20" s="106">
        <v>23</v>
      </c>
      <c r="N20" s="52">
        <f t="shared" si="0"/>
        <v>-7</v>
      </c>
      <c r="O20" s="45">
        <f aca="true" t="shared" si="6" ref="O20:O27">ROUNDDOWN((N20/M20),3)</f>
        <v>-0.304</v>
      </c>
    </row>
    <row r="21" spans="1:15" s="49" customFormat="1" ht="15" customHeight="1">
      <c r="A21" s="298"/>
      <c r="B21" s="298"/>
      <c r="C21" s="195">
        <v>15</v>
      </c>
      <c r="D21" s="195" t="s">
        <v>795</v>
      </c>
      <c r="E21" s="106">
        <v>8</v>
      </c>
      <c r="F21" s="106">
        <v>2</v>
      </c>
      <c r="G21" s="106">
        <f t="shared" si="2"/>
        <v>9</v>
      </c>
      <c r="H21" s="106">
        <v>3</v>
      </c>
      <c r="I21" s="106">
        <v>6</v>
      </c>
      <c r="J21" s="106">
        <v>0</v>
      </c>
      <c r="K21" s="106">
        <v>6</v>
      </c>
      <c r="L21" s="106">
        <v>3</v>
      </c>
      <c r="M21" s="106">
        <v>13</v>
      </c>
      <c r="N21" s="52">
        <f t="shared" si="0"/>
        <v>-4</v>
      </c>
      <c r="O21" s="45">
        <f t="shared" si="6"/>
        <v>-0.307</v>
      </c>
    </row>
    <row r="22" spans="1:15" s="49" customFormat="1" ht="15" customHeight="1">
      <c r="A22" s="298"/>
      <c r="B22" s="298"/>
      <c r="C22" s="195">
        <v>16</v>
      </c>
      <c r="D22" s="195" t="s">
        <v>796</v>
      </c>
      <c r="E22" s="106">
        <v>39</v>
      </c>
      <c r="F22" s="106">
        <v>23</v>
      </c>
      <c r="G22" s="106">
        <f t="shared" si="2"/>
        <v>20</v>
      </c>
      <c r="H22" s="106">
        <v>3</v>
      </c>
      <c r="I22" s="106">
        <v>16</v>
      </c>
      <c r="J22" s="106">
        <v>1</v>
      </c>
      <c r="K22" s="106">
        <v>8</v>
      </c>
      <c r="L22" s="106">
        <v>12</v>
      </c>
      <c r="M22" s="106">
        <v>11</v>
      </c>
      <c r="N22" s="52">
        <f t="shared" si="0"/>
        <v>9</v>
      </c>
      <c r="O22" s="45">
        <f t="shared" si="6"/>
        <v>0.818</v>
      </c>
    </row>
    <row r="23" spans="1:15" s="49" customFormat="1" ht="15" customHeight="1">
      <c r="A23" s="298"/>
      <c r="B23" s="298"/>
      <c r="C23" s="195">
        <v>17</v>
      </c>
      <c r="D23" s="195" t="s">
        <v>797</v>
      </c>
      <c r="E23" s="106">
        <v>10</v>
      </c>
      <c r="F23" s="106">
        <v>1</v>
      </c>
      <c r="G23" s="106">
        <f t="shared" si="2"/>
        <v>18</v>
      </c>
      <c r="H23" s="106">
        <v>6</v>
      </c>
      <c r="I23" s="106">
        <v>9</v>
      </c>
      <c r="J23" s="106">
        <v>3</v>
      </c>
      <c r="K23" s="106">
        <v>11</v>
      </c>
      <c r="L23" s="106">
        <v>7</v>
      </c>
      <c r="M23" s="106">
        <v>29</v>
      </c>
      <c r="N23" s="52">
        <f t="shared" si="0"/>
        <v>-11</v>
      </c>
      <c r="O23" s="45">
        <f t="shared" si="6"/>
        <v>-0.379</v>
      </c>
    </row>
    <row r="24" spans="1:15" s="49" customFormat="1" ht="15" customHeight="1">
      <c r="A24" s="298"/>
      <c r="B24" s="298"/>
      <c r="C24" s="195">
        <v>18</v>
      </c>
      <c r="D24" s="195" t="s">
        <v>798</v>
      </c>
      <c r="E24" s="106">
        <v>25</v>
      </c>
      <c r="F24" s="106">
        <v>10</v>
      </c>
      <c r="G24" s="106">
        <f t="shared" si="2"/>
        <v>22</v>
      </c>
      <c r="H24" s="106">
        <v>7</v>
      </c>
      <c r="I24" s="106">
        <v>15</v>
      </c>
      <c r="J24" s="106">
        <v>0</v>
      </c>
      <c r="K24" s="106">
        <v>9</v>
      </c>
      <c r="L24" s="106">
        <v>13</v>
      </c>
      <c r="M24" s="106">
        <v>17</v>
      </c>
      <c r="N24" s="52">
        <f t="shared" si="0"/>
        <v>5</v>
      </c>
      <c r="O24" s="45">
        <f t="shared" si="6"/>
        <v>0.294</v>
      </c>
    </row>
    <row r="25" spans="1:15" s="49" customFormat="1" ht="15" customHeight="1">
      <c r="A25" s="298"/>
      <c r="B25" s="298"/>
      <c r="C25" s="195">
        <v>19</v>
      </c>
      <c r="D25" s="195" t="s">
        <v>799</v>
      </c>
      <c r="E25" s="106">
        <v>53</v>
      </c>
      <c r="F25" s="106">
        <v>0</v>
      </c>
      <c r="G25" s="106">
        <f t="shared" si="2"/>
        <v>59</v>
      </c>
      <c r="H25" s="106">
        <v>8</v>
      </c>
      <c r="I25" s="106">
        <v>46</v>
      </c>
      <c r="J25" s="106">
        <v>5</v>
      </c>
      <c r="K25" s="106">
        <v>22</v>
      </c>
      <c r="L25" s="106">
        <v>37</v>
      </c>
      <c r="M25" s="106">
        <v>35</v>
      </c>
      <c r="N25" s="52">
        <f t="shared" si="0"/>
        <v>24</v>
      </c>
      <c r="O25" s="45">
        <f t="shared" si="6"/>
        <v>0.685</v>
      </c>
    </row>
    <row r="26" spans="1:15" s="49" customFormat="1" ht="15" customHeight="1">
      <c r="A26" s="298"/>
      <c r="B26" s="362"/>
      <c r="C26" s="363" t="s">
        <v>785</v>
      </c>
      <c r="D26" s="364"/>
      <c r="E26" s="106">
        <f>SUM(E20:E25)</f>
        <v>148</v>
      </c>
      <c r="F26" s="106">
        <f aca="true" t="shared" si="7" ref="F26:M26">SUM(F20:F25)</f>
        <v>38</v>
      </c>
      <c r="G26" s="106">
        <f t="shared" si="7"/>
        <v>144</v>
      </c>
      <c r="H26" s="106">
        <f t="shared" si="7"/>
        <v>30</v>
      </c>
      <c r="I26" s="106">
        <f t="shared" si="7"/>
        <v>103</v>
      </c>
      <c r="J26" s="106">
        <f t="shared" si="7"/>
        <v>11</v>
      </c>
      <c r="K26" s="106">
        <f t="shared" si="7"/>
        <v>62</v>
      </c>
      <c r="L26" s="106">
        <f t="shared" si="7"/>
        <v>82</v>
      </c>
      <c r="M26" s="106">
        <f t="shared" si="7"/>
        <v>128</v>
      </c>
      <c r="N26" s="52">
        <f t="shared" si="0"/>
        <v>16</v>
      </c>
      <c r="O26" s="45">
        <f t="shared" si="6"/>
        <v>0.125</v>
      </c>
    </row>
    <row r="27" spans="1:15" s="49" customFormat="1" ht="15" customHeight="1">
      <c r="A27" s="362"/>
      <c r="B27" s="356" t="s">
        <v>800</v>
      </c>
      <c r="C27" s="356"/>
      <c r="D27" s="293"/>
      <c r="E27" s="106">
        <f>E26+E19+E12</f>
        <v>758</v>
      </c>
      <c r="F27" s="106">
        <f aca="true" t="shared" si="8" ref="F27:M27">F26+F19+F12</f>
        <v>161</v>
      </c>
      <c r="G27" s="106">
        <f t="shared" si="8"/>
        <v>758</v>
      </c>
      <c r="H27" s="106">
        <f t="shared" si="8"/>
        <v>145</v>
      </c>
      <c r="I27" s="106">
        <f t="shared" si="8"/>
        <v>562</v>
      </c>
      <c r="J27" s="106">
        <f t="shared" si="8"/>
        <v>51</v>
      </c>
      <c r="K27" s="106">
        <f t="shared" si="8"/>
        <v>319</v>
      </c>
      <c r="L27" s="106">
        <f t="shared" si="8"/>
        <v>439</v>
      </c>
      <c r="M27" s="106">
        <f t="shared" si="8"/>
        <v>719</v>
      </c>
      <c r="N27" s="52">
        <f t="shared" si="0"/>
        <v>39</v>
      </c>
      <c r="O27" s="45">
        <f t="shared" si="6"/>
        <v>0.054</v>
      </c>
    </row>
    <row r="28" spans="1:15" s="49" customFormat="1" ht="15" customHeight="1">
      <c r="A28" s="297" t="s">
        <v>801</v>
      </c>
      <c r="B28" s="297" t="s">
        <v>802</v>
      </c>
      <c r="C28" s="195">
        <v>20</v>
      </c>
      <c r="D28" s="195" t="s">
        <v>803</v>
      </c>
      <c r="E28" s="106">
        <v>31</v>
      </c>
      <c r="F28" s="106">
        <v>10</v>
      </c>
      <c r="G28" s="106">
        <f t="shared" si="2"/>
        <v>40</v>
      </c>
      <c r="H28" s="106">
        <v>16</v>
      </c>
      <c r="I28" s="106">
        <v>21</v>
      </c>
      <c r="J28" s="106">
        <v>3</v>
      </c>
      <c r="K28" s="106">
        <v>17</v>
      </c>
      <c r="L28" s="106">
        <v>23</v>
      </c>
      <c r="M28" s="106">
        <v>35</v>
      </c>
      <c r="N28" s="52">
        <f t="shared" si="0"/>
        <v>5</v>
      </c>
      <c r="O28" s="45">
        <f aca="true" t="shared" si="9" ref="O28:O35">ROUNDDOWN((N28/M28),3)</f>
        <v>0.142</v>
      </c>
    </row>
    <row r="29" spans="1:15" s="49" customFormat="1" ht="15" customHeight="1">
      <c r="A29" s="298"/>
      <c r="B29" s="298"/>
      <c r="C29" s="195">
        <v>21</v>
      </c>
      <c r="D29" s="195" t="s">
        <v>804</v>
      </c>
      <c r="E29" s="106">
        <v>54</v>
      </c>
      <c r="F29" s="106">
        <v>25</v>
      </c>
      <c r="G29" s="106">
        <f t="shared" si="2"/>
        <v>79</v>
      </c>
      <c r="H29" s="106">
        <v>20</v>
      </c>
      <c r="I29" s="106">
        <v>54</v>
      </c>
      <c r="J29" s="106">
        <v>5</v>
      </c>
      <c r="K29" s="106">
        <v>43</v>
      </c>
      <c r="L29" s="106">
        <v>36</v>
      </c>
      <c r="M29" s="106">
        <v>85</v>
      </c>
      <c r="N29" s="52">
        <f t="shared" si="0"/>
        <v>-6</v>
      </c>
      <c r="O29" s="45">
        <f t="shared" si="9"/>
        <v>-0.07</v>
      </c>
    </row>
    <row r="30" spans="1:15" s="49" customFormat="1" ht="15" customHeight="1">
      <c r="A30" s="298"/>
      <c r="B30" s="298"/>
      <c r="C30" s="195">
        <v>22</v>
      </c>
      <c r="D30" s="195" t="s">
        <v>805</v>
      </c>
      <c r="E30" s="106">
        <v>40</v>
      </c>
      <c r="F30" s="106">
        <v>10</v>
      </c>
      <c r="G30" s="106">
        <f t="shared" si="2"/>
        <v>35</v>
      </c>
      <c r="H30" s="106">
        <v>7</v>
      </c>
      <c r="I30" s="106">
        <v>27</v>
      </c>
      <c r="J30" s="106">
        <v>1</v>
      </c>
      <c r="K30" s="106">
        <v>18</v>
      </c>
      <c r="L30" s="106">
        <v>17</v>
      </c>
      <c r="M30" s="106">
        <v>28</v>
      </c>
      <c r="N30" s="52">
        <f t="shared" si="0"/>
        <v>7</v>
      </c>
      <c r="O30" s="45">
        <f t="shared" si="9"/>
        <v>0.25</v>
      </c>
    </row>
    <row r="31" spans="1:15" s="49" customFormat="1" ht="15" customHeight="1">
      <c r="A31" s="298"/>
      <c r="B31" s="298"/>
      <c r="C31" s="195">
        <v>23</v>
      </c>
      <c r="D31" s="195" t="s">
        <v>806</v>
      </c>
      <c r="E31" s="106">
        <v>40</v>
      </c>
      <c r="F31" s="106">
        <v>4</v>
      </c>
      <c r="G31" s="106">
        <f t="shared" si="2"/>
        <v>53</v>
      </c>
      <c r="H31" s="106">
        <v>15</v>
      </c>
      <c r="I31" s="106">
        <v>37</v>
      </c>
      <c r="J31" s="106">
        <v>1</v>
      </c>
      <c r="K31" s="106">
        <v>23</v>
      </c>
      <c r="L31" s="106">
        <v>30</v>
      </c>
      <c r="M31" s="106">
        <v>30</v>
      </c>
      <c r="N31" s="52">
        <f t="shared" si="0"/>
        <v>23</v>
      </c>
      <c r="O31" s="45">
        <f t="shared" si="9"/>
        <v>0.766</v>
      </c>
    </row>
    <row r="32" spans="1:15" s="49" customFormat="1" ht="15" customHeight="1">
      <c r="A32" s="298"/>
      <c r="B32" s="298"/>
      <c r="C32" s="195">
        <v>24</v>
      </c>
      <c r="D32" s="72" t="s">
        <v>807</v>
      </c>
      <c r="E32" s="106">
        <v>30</v>
      </c>
      <c r="F32" s="106">
        <v>8</v>
      </c>
      <c r="G32" s="106">
        <f t="shared" si="2"/>
        <v>34</v>
      </c>
      <c r="H32" s="106">
        <v>6</v>
      </c>
      <c r="I32" s="106">
        <v>28</v>
      </c>
      <c r="J32" s="106">
        <v>0</v>
      </c>
      <c r="K32" s="106">
        <v>11</v>
      </c>
      <c r="L32" s="106">
        <v>23</v>
      </c>
      <c r="M32" s="106">
        <v>27</v>
      </c>
      <c r="N32" s="52">
        <f t="shared" si="0"/>
        <v>7</v>
      </c>
      <c r="O32" s="45">
        <f t="shared" si="9"/>
        <v>0.259</v>
      </c>
    </row>
    <row r="33" spans="1:15" s="49" customFormat="1" ht="15" customHeight="1">
      <c r="A33" s="298"/>
      <c r="B33" s="298"/>
      <c r="C33" s="195">
        <v>25</v>
      </c>
      <c r="D33" s="195" t="s">
        <v>808</v>
      </c>
      <c r="E33" s="106">
        <v>33</v>
      </c>
      <c r="F33" s="106">
        <v>3</v>
      </c>
      <c r="G33" s="106">
        <f t="shared" si="2"/>
        <v>33</v>
      </c>
      <c r="H33" s="106">
        <v>9</v>
      </c>
      <c r="I33" s="106">
        <v>23</v>
      </c>
      <c r="J33" s="106">
        <v>1</v>
      </c>
      <c r="K33" s="106">
        <v>17</v>
      </c>
      <c r="L33" s="106">
        <v>16</v>
      </c>
      <c r="M33" s="106">
        <v>20</v>
      </c>
      <c r="N33" s="52">
        <f t="shared" si="0"/>
        <v>13</v>
      </c>
      <c r="O33" s="45">
        <f t="shared" si="9"/>
        <v>0.65</v>
      </c>
    </row>
    <row r="34" spans="1:15" s="49" customFormat="1" ht="15" customHeight="1">
      <c r="A34" s="298"/>
      <c r="B34" s="298"/>
      <c r="C34" s="195">
        <v>26</v>
      </c>
      <c r="D34" s="195" t="s">
        <v>809</v>
      </c>
      <c r="E34" s="106">
        <v>7</v>
      </c>
      <c r="F34" s="106">
        <v>0</v>
      </c>
      <c r="G34" s="106">
        <f t="shared" si="2"/>
        <v>14</v>
      </c>
      <c r="H34" s="106">
        <v>7</v>
      </c>
      <c r="I34" s="106">
        <v>7</v>
      </c>
      <c r="J34" s="106">
        <v>0</v>
      </c>
      <c r="K34" s="106">
        <v>8</v>
      </c>
      <c r="L34" s="106">
        <v>6</v>
      </c>
      <c r="M34" s="106">
        <v>27</v>
      </c>
      <c r="N34" s="52">
        <f t="shared" si="0"/>
        <v>-13</v>
      </c>
      <c r="O34" s="45">
        <f t="shared" si="9"/>
        <v>-0.481</v>
      </c>
    </row>
    <row r="35" spans="1:15" s="49" customFormat="1" ht="15" customHeight="1">
      <c r="A35" s="298"/>
      <c r="B35" s="362"/>
      <c r="C35" s="363" t="s">
        <v>785</v>
      </c>
      <c r="D35" s="364"/>
      <c r="E35" s="106">
        <f>SUM(E28:E34)</f>
        <v>235</v>
      </c>
      <c r="F35" s="106">
        <f aca="true" t="shared" si="10" ref="F35:M35">SUM(F28:F34)</f>
        <v>60</v>
      </c>
      <c r="G35" s="106">
        <f t="shared" si="10"/>
        <v>288</v>
      </c>
      <c r="H35" s="106">
        <f t="shared" si="10"/>
        <v>80</v>
      </c>
      <c r="I35" s="106">
        <f t="shared" si="10"/>
        <v>197</v>
      </c>
      <c r="J35" s="106">
        <f t="shared" si="10"/>
        <v>11</v>
      </c>
      <c r="K35" s="106">
        <f t="shared" si="10"/>
        <v>137</v>
      </c>
      <c r="L35" s="106">
        <f t="shared" si="10"/>
        <v>151</v>
      </c>
      <c r="M35" s="106">
        <f t="shared" si="10"/>
        <v>252</v>
      </c>
      <c r="N35" s="52">
        <f t="shared" si="0"/>
        <v>36</v>
      </c>
      <c r="O35" s="45">
        <f t="shared" si="9"/>
        <v>0.142</v>
      </c>
    </row>
    <row r="36" spans="1:15" s="49" customFormat="1" ht="15" customHeight="1">
      <c r="A36" s="298"/>
      <c r="B36" s="297" t="s">
        <v>786</v>
      </c>
      <c r="C36" s="195">
        <v>27</v>
      </c>
      <c r="D36" s="195" t="s">
        <v>810</v>
      </c>
      <c r="E36" s="106">
        <v>160</v>
      </c>
      <c r="F36" s="106">
        <v>26</v>
      </c>
      <c r="G36" s="106">
        <f t="shared" si="2"/>
        <v>214</v>
      </c>
      <c r="H36" s="106">
        <v>38</v>
      </c>
      <c r="I36" s="106">
        <v>164</v>
      </c>
      <c r="J36" s="106">
        <v>12</v>
      </c>
      <c r="K36" s="106">
        <v>81</v>
      </c>
      <c r="L36" s="106">
        <v>133</v>
      </c>
      <c r="M36" s="106">
        <v>177</v>
      </c>
      <c r="N36" s="52">
        <f t="shared" si="0"/>
        <v>37</v>
      </c>
      <c r="O36" s="45">
        <f aca="true" t="shared" si="11" ref="O36:O45">ROUNDDOWN((N36/M36),3)</f>
        <v>0.209</v>
      </c>
    </row>
    <row r="37" spans="1:15" s="49" customFormat="1" ht="15" customHeight="1">
      <c r="A37" s="298"/>
      <c r="B37" s="298"/>
      <c r="C37" s="195">
        <v>28</v>
      </c>
      <c r="D37" s="195" t="s">
        <v>811</v>
      </c>
      <c r="E37" s="106">
        <v>159</v>
      </c>
      <c r="F37" s="106">
        <v>30</v>
      </c>
      <c r="G37" s="106">
        <f t="shared" si="2"/>
        <v>140</v>
      </c>
      <c r="H37" s="106">
        <v>27</v>
      </c>
      <c r="I37" s="106">
        <v>111</v>
      </c>
      <c r="J37" s="106">
        <v>2</v>
      </c>
      <c r="K37" s="106">
        <v>56</v>
      </c>
      <c r="L37" s="106">
        <v>84</v>
      </c>
      <c r="M37" s="106">
        <v>121</v>
      </c>
      <c r="N37" s="52">
        <f t="shared" si="0"/>
        <v>19</v>
      </c>
      <c r="O37" s="45">
        <f t="shared" si="11"/>
        <v>0.157</v>
      </c>
    </row>
    <row r="38" spans="1:15" s="49" customFormat="1" ht="15" customHeight="1">
      <c r="A38" s="298"/>
      <c r="B38" s="298"/>
      <c r="C38" s="195">
        <v>29</v>
      </c>
      <c r="D38" s="195" t="s">
        <v>812</v>
      </c>
      <c r="E38" s="106">
        <v>8</v>
      </c>
      <c r="F38" s="106">
        <v>0</v>
      </c>
      <c r="G38" s="106">
        <f t="shared" si="2"/>
        <v>9</v>
      </c>
      <c r="H38" s="106">
        <v>1</v>
      </c>
      <c r="I38" s="106">
        <v>8</v>
      </c>
      <c r="J38" s="106">
        <v>0</v>
      </c>
      <c r="K38" s="106">
        <v>3</v>
      </c>
      <c r="L38" s="106">
        <v>6</v>
      </c>
      <c r="M38" s="106">
        <v>12</v>
      </c>
      <c r="N38" s="52">
        <f t="shared" si="0"/>
        <v>-3</v>
      </c>
      <c r="O38" s="45">
        <f t="shared" si="11"/>
        <v>-0.25</v>
      </c>
    </row>
    <row r="39" spans="1:15" s="49" customFormat="1" ht="15" customHeight="1">
      <c r="A39" s="298"/>
      <c r="B39" s="298"/>
      <c r="C39" s="195">
        <v>30</v>
      </c>
      <c r="D39" s="195" t="s">
        <v>813</v>
      </c>
      <c r="E39" s="106">
        <v>9</v>
      </c>
      <c r="F39" s="106">
        <v>0</v>
      </c>
      <c r="G39" s="106">
        <f t="shared" si="2"/>
        <v>12</v>
      </c>
      <c r="H39" s="106">
        <v>4</v>
      </c>
      <c r="I39" s="106">
        <v>8</v>
      </c>
      <c r="J39" s="106">
        <v>0</v>
      </c>
      <c r="K39" s="106">
        <v>4</v>
      </c>
      <c r="L39" s="106">
        <v>8</v>
      </c>
      <c r="M39" s="106">
        <v>9</v>
      </c>
      <c r="N39" s="52">
        <f t="shared" si="0"/>
        <v>3</v>
      </c>
      <c r="O39" s="45">
        <f t="shared" si="11"/>
        <v>0.333</v>
      </c>
    </row>
    <row r="40" spans="1:15" s="49" customFormat="1" ht="15" customHeight="1">
      <c r="A40" s="298"/>
      <c r="B40" s="298"/>
      <c r="C40" s="195">
        <v>31</v>
      </c>
      <c r="D40" s="195" t="s">
        <v>814</v>
      </c>
      <c r="E40" s="106">
        <v>22</v>
      </c>
      <c r="F40" s="106">
        <v>0</v>
      </c>
      <c r="G40" s="106">
        <f t="shared" si="2"/>
        <v>29</v>
      </c>
      <c r="H40" s="106">
        <v>6</v>
      </c>
      <c r="I40" s="106">
        <v>22</v>
      </c>
      <c r="J40" s="106">
        <v>1</v>
      </c>
      <c r="K40" s="106">
        <v>15</v>
      </c>
      <c r="L40" s="106">
        <v>14</v>
      </c>
      <c r="M40" s="106">
        <v>10</v>
      </c>
      <c r="N40" s="52">
        <f t="shared" si="0"/>
        <v>19</v>
      </c>
      <c r="O40" s="45">
        <f t="shared" si="11"/>
        <v>1.9</v>
      </c>
    </row>
    <row r="41" spans="1:15" s="49" customFormat="1" ht="15" customHeight="1">
      <c r="A41" s="298"/>
      <c r="B41" s="298"/>
      <c r="C41" s="195">
        <v>32</v>
      </c>
      <c r="D41" s="195" t="s">
        <v>815</v>
      </c>
      <c r="E41" s="106">
        <v>73</v>
      </c>
      <c r="F41" s="106">
        <v>5</v>
      </c>
      <c r="G41" s="106">
        <f t="shared" si="2"/>
        <v>87</v>
      </c>
      <c r="H41" s="106">
        <v>15</v>
      </c>
      <c r="I41" s="106">
        <v>68</v>
      </c>
      <c r="J41" s="106">
        <v>4</v>
      </c>
      <c r="K41" s="106">
        <v>40</v>
      </c>
      <c r="L41" s="106">
        <v>47</v>
      </c>
      <c r="M41" s="106">
        <v>83</v>
      </c>
      <c r="N41" s="52">
        <f t="shared" si="0"/>
        <v>4</v>
      </c>
      <c r="O41" s="45">
        <f t="shared" si="11"/>
        <v>0.048</v>
      </c>
    </row>
    <row r="42" spans="1:15" s="49" customFormat="1" ht="15" customHeight="1">
      <c r="A42" s="298"/>
      <c r="B42" s="298"/>
      <c r="C42" s="195">
        <v>33</v>
      </c>
      <c r="D42" s="195" t="s">
        <v>816</v>
      </c>
      <c r="E42" s="106">
        <v>40</v>
      </c>
      <c r="F42" s="106">
        <v>12</v>
      </c>
      <c r="G42" s="106">
        <f t="shared" si="2"/>
        <v>37</v>
      </c>
      <c r="H42" s="106">
        <v>10</v>
      </c>
      <c r="I42" s="106">
        <v>24</v>
      </c>
      <c r="J42" s="106">
        <v>3</v>
      </c>
      <c r="K42" s="106">
        <v>18</v>
      </c>
      <c r="L42" s="106">
        <v>19</v>
      </c>
      <c r="M42" s="106">
        <v>22</v>
      </c>
      <c r="N42" s="52">
        <f t="shared" si="0"/>
        <v>15</v>
      </c>
      <c r="O42" s="45">
        <f t="shared" si="11"/>
        <v>0.681</v>
      </c>
    </row>
    <row r="43" spans="1:15" s="49" customFormat="1" ht="15" customHeight="1">
      <c r="A43" s="298"/>
      <c r="B43" s="298"/>
      <c r="C43" s="195">
        <v>34</v>
      </c>
      <c r="D43" s="195" t="s">
        <v>817</v>
      </c>
      <c r="E43" s="106">
        <v>4</v>
      </c>
      <c r="F43" s="106">
        <v>0</v>
      </c>
      <c r="G43" s="106">
        <f t="shared" si="2"/>
        <v>9</v>
      </c>
      <c r="H43" s="106">
        <v>3</v>
      </c>
      <c r="I43" s="106">
        <v>4</v>
      </c>
      <c r="J43" s="106">
        <v>2</v>
      </c>
      <c r="K43" s="106">
        <v>3</v>
      </c>
      <c r="L43" s="106">
        <v>6</v>
      </c>
      <c r="M43" s="106">
        <v>2</v>
      </c>
      <c r="N43" s="52">
        <f t="shared" si="0"/>
        <v>7</v>
      </c>
      <c r="O43" s="45">
        <f t="shared" si="11"/>
        <v>3.5</v>
      </c>
    </row>
    <row r="44" spans="1:15" s="49" customFormat="1" ht="15" customHeight="1">
      <c r="A44" s="298"/>
      <c r="B44" s="298"/>
      <c r="C44" s="195">
        <v>35</v>
      </c>
      <c r="D44" s="195" t="s">
        <v>818</v>
      </c>
      <c r="E44" s="106">
        <v>20</v>
      </c>
      <c r="F44" s="106">
        <v>0</v>
      </c>
      <c r="G44" s="106">
        <f t="shared" si="2"/>
        <v>29</v>
      </c>
      <c r="H44" s="106">
        <v>8</v>
      </c>
      <c r="I44" s="106">
        <v>20</v>
      </c>
      <c r="J44" s="106">
        <v>1</v>
      </c>
      <c r="K44" s="106">
        <v>11</v>
      </c>
      <c r="L44" s="106">
        <v>18</v>
      </c>
      <c r="M44" s="106">
        <v>9</v>
      </c>
      <c r="N44" s="52">
        <f t="shared" si="0"/>
        <v>20</v>
      </c>
      <c r="O44" s="45">
        <f t="shared" si="11"/>
        <v>2.222</v>
      </c>
    </row>
    <row r="45" spans="1:15" s="49" customFormat="1" ht="15" customHeight="1">
      <c r="A45" s="298"/>
      <c r="B45" s="362"/>
      <c r="C45" s="363" t="s">
        <v>785</v>
      </c>
      <c r="D45" s="364"/>
      <c r="E45" s="106">
        <f>SUM(E36:E44)</f>
        <v>495</v>
      </c>
      <c r="F45" s="106">
        <f aca="true" t="shared" si="12" ref="F45:M45">SUM(F36:F44)</f>
        <v>73</v>
      </c>
      <c r="G45" s="106">
        <f t="shared" si="12"/>
        <v>566</v>
      </c>
      <c r="H45" s="106">
        <f t="shared" si="12"/>
        <v>112</v>
      </c>
      <c r="I45" s="106">
        <f t="shared" si="12"/>
        <v>429</v>
      </c>
      <c r="J45" s="106">
        <f t="shared" si="12"/>
        <v>25</v>
      </c>
      <c r="K45" s="106">
        <f t="shared" si="12"/>
        <v>231</v>
      </c>
      <c r="L45" s="106">
        <f t="shared" si="12"/>
        <v>335</v>
      </c>
      <c r="M45" s="106">
        <f t="shared" si="12"/>
        <v>445</v>
      </c>
      <c r="N45" s="52">
        <f t="shared" si="0"/>
        <v>121</v>
      </c>
      <c r="O45" s="45">
        <f t="shared" si="11"/>
        <v>0.271</v>
      </c>
    </row>
    <row r="46" spans="1:15" s="49" customFormat="1" ht="13.5" customHeight="1">
      <c r="A46" s="298"/>
      <c r="B46" s="297" t="s">
        <v>793</v>
      </c>
      <c r="C46" s="195">
        <v>36</v>
      </c>
      <c r="D46" s="195" t="s">
        <v>819</v>
      </c>
      <c r="E46" s="106">
        <v>38</v>
      </c>
      <c r="F46" s="106">
        <v>12</v>
      </c>
      <c r="G46" s="106">
        <f t="shared" si="2"/>
        <v>52</v>
      </c>
      <c r="H46" s="106">
        <v>22</v>
      </c>
      <c r="I46" s="106">
        <v>26</v>
      </c>
      <c r="J46" s="106">
        <v>4</v>
      </c>
      <c r="K46" s="106">
        <v>18</v>
      </c>
      <c r="L46" s="106">
        <v>34</v>
      </c>
      <c r="M46" s="106">
        <v>40</v>
      </c>
      <c r="N46" s="52">
        <f t="shared" si="0"/>
        <v>12</v>
      </c>
      <c r="O46" s="45">
        <f aca="true" t="shared" si="13" ref="O46:O52">ROUNDDOWN((N46/M46),3)</f>
        <v>0.3</v>
      </c>
    </row>
    <row r="47" spans="1:15" s="49" customFormat="1" ht="13.5" customHeight="1">
      <c r="A47" s="298"/>
      <c r="B47" s="298"/>
      <c r="C47" s="195">
        <v>37</v>
      </c>
      <c r="D47" s="195" t="s">
        <v>820</v>
      </c>
      <c r="E47" s="106">
        <v>47</v>
      </c>
      <c r="F47" s="106">
        <v>0</v>
      </c>
      <c r="G47" s="106">
        <f t="shared" si="2"/>
        <v>55</v>
      </c>
      <c r="H47" s="106">
        <v>7</v>
      </c>
      <c r="I47" s="106">
        <v>47</v>
      </c>
      <c r="J47" s="106">
        <v>1</v>
      </c>
      <c r="K47" s="106">
        <v>21</v>
      </c>
      <c r="L47" s="106">
        <v>34</v>
      </c>
      <c r="M47" s="106">
        <v>52</v>
      </c>
      <c r="N47" s="52">
        <f t="shared" si="0"/>
        <v>3</v>
      </c>
      <c r="O47" s="45">
        <f t="shared" si="13"/>
        <v>0.057</v>
      </c>
    </row>
    <row r="48" spans="1:15" s="49" customFormat="1" ht="13.5" customHeight="1">
      <c r="A48" s="298"/>
      <c r="B48" s="298"/>
      <c r="C48" s="195">
        <v>38</v>
      </c>
      <c r="D48" s="195" t="s">
        <v>821</v>
      </c>
      <c r="E48" s="106">
        <v>12</v>
      </c>
      <c r="F48" s="106">
        <v>0</v>
      </c>
      <c r="G48" s="106">
        <f t="shared" si="2"/>
        <v>21</v>
      </c>
      <c r="H48" s="106">
        <v>7</v>
      </c>
      <c r="I48" s="106">
        <v>12</v>
      </c>
      <c r="J48" s="106">
        <v>2</v>
      </c>
      <c r="K48" s="106">
        <v>9</v>
      </c>
      <c r="L48" s="106">
        <v>12</v>
      </c>
      <c r="M48" s="106">
        <v>33</v>
      </c>
      <c r="N48" s="52">
        <f t="shared" si="0"/>
        <v>-12</v>
      </c>
      <c r="O48" s="45">
        <f t="shared" si="13"/>
        <v>-0.363</v>
      </c>
    </row>
    <row r="49" spans="1:15" s="49" customFormat="1" ht="13.5" customHeight="1">
      <c r="A49" s="298"/>
      <c r="B49" s="298"/>
      <c r="C49" s="195">
        <v>39</v>
      </c>
      <c r="D49" s="195" t="s">
        <v>822</v>
      </c>
      <c r="E49" s="106">
        <v>10</v>
      </c>
      <c r="F49" s="106">
        <v>0</v>
      </c>
      <c r="G49" s="106">
        <f t="shared" si="2"/>
        <v>18</v>
      </c>
      <c r="H49" s="106">
        <v>6</v>
      </c>
      <c r="I49" s="106">
        <v>10</v>
      </c>
      <c r="J49" s="106">
        <v>2</v>
      </c>
      <c r="K49" s="106">
        <v>7</v>
      </c>
      <c r="L49" s="106">
        <v>11</v>
      </c>
      <c r="M49" s="106">
        <v>24</v>
      </c>
      <c r="N49" s="52">
        <f t="shared" si="0"/>
        <v>-6</v>
      </c>
      <c r="O49" s="45">
        <f t="shared" si="13"/>
        <v>-0.25</v>
      </c>
    </row>
    <row r="50" spans="1:15" s="49" customFormat="1" ht="13.5" customHeight="1">
      <c r="A50" s="298"/>
      <c r="B50" s="298"/>
      <c r="C50" s="195">
        <v>40</v>
      </c>
      <c r="D50" s="195" t="s">
        <v>823</v>
      </c>
      <c r="E50" s="106">
        <v>31</v>
      </c>
      <c r="F50" s="106">
        <v>1</v>
      </c>
      <c r="G50" s="106">
        <f t="shared" si="2"/>
        <v>52</v>
      </c>
      <c r="H50" s="106">
        <v>21</v>
      </c>
      <c r="I50" s="106">
        <v>30</v>
      </c>
      <c r="J50" s="106">
        <v>1</v>
      </c>
      <c r="K50" s="106">
        <v>19</v>
      </c>
      <c r="L50" s="106">
        <v>33</v>
      </c>
      <c r="M50" s="106">
        <v>47</v>
      </c>
      <c r="N50" s="52">
        <f t="shared" si="0"/>
        <v>5</v>
      </c>
      <c r="O50" s="45">
        <f t="shared" si="13"/>
        <v>0.106</v>
      </c>
    </row>
    <row r="51" spans="1:15" s="49" customFormat="1" ht="13.5" customHeight="1">
      <c r="A51" s="298"/>
      <c r="B51" s="362"/>
      <c r="C51" s="363" t="s">
        <v>785</v>
      </c>
      <c r="D51" s="364"/>
      <c r="E51" s="106">
        <f>SUM(E46:E50)</f>
        <v>138</v>
      </c>
      <c r="F51" s="106">
        <f aca="true" t="shared" si="14" ref="F51:M51">SUM(F46:F50)</f>
        <v>13</v>
      </c>
      <c r="G51" s="106">
        <f t="shared" si="14"/>
        <v>198</v>
      </c>
      <c r="H51" s="106">
        <f t="shared" si="14"/>
        <v>63</v>
      </c>
      <c r="I51" s="106">
        <f t="shared" si="14"/>
        <v>125</v>
      </c>
      <c r="J51" s="106">
        <f t="shared" si="14"/>
        <v>10</v>
      </c>
      <c r="K51" s="106">
        <f t="shared" si="14"/>
        <v>74</v>
      </c>
      <c r="L51" s="106">
        <f t="shared" si="14"/>
        <v>124</v>
      </c>
      <c r="M51" s="106">
        <f t="shared" si="14"/>
        <v>196</v>
      </c>
      <c r="N51" s="52">
        <f t="shared" si="0"/>
        <v>2</v>
      </c>
      <c r="O51" s="45">
        <f t="shared" si="13"/>
        <v>0.01</v>
      </c>
    </row>
    <row r="52" spans="1:15" s="49" customFormat="1" ht="13.5" customHeight="1">
      <c r="A52" s="362"/>
      <c r="B52" s="356" t="s">
        <v>800</v>
      </c>
      <c r="C52" s="356"/>
      <c r="D52" s="293"/>
      <c r="E52" s="106">
        <f>E51+E45+E35</f>
        <v>868</v>
      </c>
      <c r="F52" s="106">
        <f aca="true" t="shared" si="15" ref="F52:M52">F51+F45+F35</f>
        <v>146</v>
      </c>
      <c r="G52" s="106">
        <f t="shared" si="15"/>
        <v>1052</v>
      </c>
      <c r="H52" s="106">
        <f t="shared" si="15"/>
        <v>255</v>
      </c>
      <c r="I52" s="106">
        <f t="shared" si="15"/>
        <v>751</v>
      </c>
      <c r="J52" s="106">
        <f t="shared" si="15"/>
        <v>46</v>
      </c>
      <c r="K52" s="106">
        <f t="shared" si="15"/>
        <v>442</v>
      </c>
      <c r="L52" s="106">
        <f t="shared" si="15"/>
        <v>610</v>
      </c>
      <c r="M52" s="106">
        <f t="shared" si="15"/>
        <v>893</v>
      </c>
      <c r="N52" s="52">
        <f t="shared" si="0"/>
        <v>159</v>
      </c>
      <c r="O52" s="45">
        <f t="shared" si="13"/>
        <v>0.178</v>
      </c>
    </row>
    <row r="53" spans="1:15" s="49" customFormat="1" ht="15" customHeight="1">
      <c r="A53" s="371" t="s">
        <v>824</v>
      </c>
      <c r="B53" s="297" t="s">
        <v>802</v>
      </c>
      <c r="C53" s="195">
        <v>41</v>
      </c>
      <c r="D53" s="195" t="s">
        <v>825</v>
      </c>
      <c r="E53" s="106">
        <v>28</v>
      </c>
      <c r="F53" s="106">
        <v>12</v>
      </c>
      <c r="G53" s="106">
        <f t="shared" si="2"/>
        <v>25</v>
      </c>
      <c r="H53" s="106">
        <v>7</v>
      </c>
      <c r="I53" s="106">
        <v>16</v>
      </c>
      <c r="J53" s="106">
        <v>2</v>
      </c>
      <c r="K53" s="106">
        <v>13</v>
      </c>
      <c r="L53" s="106">
        <v>12</v>
      </c>
      <c r="M53" s="106">
        <v>26</v>
      </c>
      <c r="N53" s="52">
        <f t="shared" si="0"/>
        <v>-1</v>
      </c>
      <c r="O53" s="45">
        <f aca="true" t="shared" si="16" ref="O53:O65">ROUNDDOWN((N53/M53),3)</f>
        <v>-0.038</v>
      </c>
    </row>
    <row r="54" spans="1:15" s="49" customFormat="1" ht="15.75" customHeight="1">
      <c r="A54" s="365"/>
      <c r="B54" s="298"/>
      <c r="C54" s="195">
        <v>42</v>
      </c>
      <c r="D54" s="195" t="s">
        <v>826</v>
      </c>
      <c r="E54" s="106">
        <v>28</v>
      </c>
      <c r="F54" s="106">
        <v>0</v>
      </c>
      <c r="G54" s="106">
        <f t="shared" si="2"/>
        <v>25</v>
      </c>
      <c r="H54" s="106">
        <v>10</v>
      </c>
      <c r="I54" s="106">
        <v>14</v>
      </c>
      <c r="J54" s="106">
        <v>1</v>
      </c>
      <c r="K54" s="106">
        <v>12</v>
      </c>
      <c r="L54" s="106">
        <v>13</v>
      </c>
      <c r="M54" s="106">
        <v>42</v>
      </c>
      <c r="N54" s="52">
        <f t="shared" si="0"/>
        <v>-17</v>
      </c>
      <c r="O54" s="45">
        <f t="shared" si="16"/>
        <v>-0.404</v>
      </c>
    </row>
    <row r="55" spans="1:15" s="49" customFormat="1" ht="15.75" customHeight="1">
      <c r="A55" s="365"/>
      <c r="B55" s="298"/>
      <c r="C55" s="195">
        <v>43</v>
      </c>
      <c r="D55" s="195" t="s">
        <v>827</v>
      </c>
      <c r="E55" s="106">
        <v>85</v>
      </c>
      <c r="F55" s="106">
        <v>0</v>
      </c>
      <c r="G55" s="106">
        <f t="shared" si="2"/>
        <v>106</v>
      </c>
      <c r="H55" s="106">
        <v>13</v>
      </c>
      <c r="I55" s="106">
        <v>85</v>
      </c>
      <c r="J55" s="106">
        <v>8</v>
      </c>
      <c r="K55" s="106">
        <v>45</v>
      </c>
      <c r="L55" s="106">
        <v>61</v>
      </c>
      <c r="M55" s="106">
        <v>77</v>
      </c>
      <c r="N55" s="52">
        <f t="shared" si="0"/>
        <v>29</v>
      </c>
      <c r="O55" s="45">
        <f t="shared" si="16"/>
        <v>0.376</v>
      </c>
    </row>
    <row r="56" spans="1:15" s="49" customFormat="1" ht="15.75" customHeight="1">
      <c r="A56" s="365"/>
      <c r="B56" s="298"/>
      <c r="C56" s="195">
        <v>44</v>
      </c>
      <c r="D56" s="195" t="s">
        <v>828</v>
      </c>
      <c r="E56" s="106">
        <v>16</v>
      </c>
      <c r="F56" s="106">
        <v>6</v>
      </c>
      <c r="G56" s="106">
        <f t="shared" si="2"/>
        <v>29</v>
      </c>
      <c r="H56" s="106">
        <v>16</v>
      </c>
      <c r="I56" s="106">
        <v>10</v>
      </c>
      <c r="J56" s="106">
        <v>3</v>
      </c>
      <c r="K56" s="106">
        <v>16</v>
      </c>
      <c r="L56" s="106">
        <v>13</v>
      </c>
      <c r="M56" s="106">
        <v>31</v>
      </c>
      <c r="N56" s="52">
        <f t="shared" si="0"/>
        <v>-2</v>
      </c>
      <c r="O56" s="45">
        <f t="shared" si="16"/>
        <v>-0.064</v>
      </c>
    </row>
    <row r="57" spans="1:15" s="49" customFormat="1" ht="15.75" customHeight="1">
      <c r="A57" s="365"/>
      <c r="B57" s="298"/>
      <c r="C57" s="195">
        <v>45</v>
      </c>
      <c r="D57" s="195" t="s">
        <v>829</v>
      </c>
      <c r="E57" s="106">
        <v>36</v>
      </c>
      <c r="F57" s="106">
        <v>9</v>
      </c>
      <c r="G57" s="106">
        <f t="shared" si="2"/>
        <v>35</v>
      </c>
      <c r="H57" s="106">
        <v>7</v>
      </c>
      <c r="I57" s="106">
        <v>27</v>
      </c>
      <c r="J57" s="106">
        <v>1</v>
      </c>
      <c r="K57" s="106">
        <v>11</v>
      </c>
      <c r="L57" s="106">
        <v>24</v>
      </c>
      <c r="M57" s="106">
        <v>46</v>
      </c>
      <c r="N57" s="52">
        <f t="shared" si="0"/>
        <v>-11</v>
      </c>
      <c r="O57" s="45">
        <f t="shared" si="16"/>
        <v>-0.239</v>
      </c>
    </row>
    <row r="58" spans="1:15" s="49" customFormat="1" ht="15.75" customHeight="1">
      <c r="A58" s="365"/>
      <c r="B58" s="365"/>
      <c r="C58" s="363" t="s">
        <v>785</v>
      </c>
      <c r="D58" s="366"/>
      <c r="E58" s="106">
        <f>SUM(E53:E57)</f>
        <v>193</v>
      </c>
      <c r="F58" s="106">
        <f aca="true" t="shared" si="17" ref="F58:M58">SUM(F53:F57)</f>
        <v>27</v>
      </c>
      <c r="G58" s="106">
        <f t="shared" si="17"/>
        <v>220</v>
      </c>
      <c r="H58" s="106">
        <f t="shared" si="17"/>
        <v>53</v>
      </c>
      <c r="I58" s="106">
        <f t="shared" si="17"/>
        <v>152</v>
      </c>
      <c r="J58" s="106">
        <f t="shared" si="17"/>
        <v>15</v>
      </c>
      <c r="K58" s="106">
        <f t="shared" si="17"/>
        <v>97</v>
      </c>
      <c r="L58" s="106">
        <f t="shared" si="17"/>
        <v>123</v>
      </c>
      <c r="M58" s="106">
        <f t="shared" si="17"/>
        <v>222</v>
      </c>
      <c r="N58" s="52">
        <f t="shared" si="0"/>
        <v>-2</v>
      </c>
      <c r="O58" s="45">
        <f t="shared" si="16"/>
        <v>-0.009</v>
      </c>
    </row>
    <row r="59" spans="1:15" s="49" customFormat="1" ht="15.75" customHeight="1">
      <c r="A59" s="365"/>
      <c r="B59" s="297" t="s">
        <v>786</v>
      </c>
      <c r="C59" s="195">
        <v>46</v>
      </c>
      <c r="D59" s="12" t="s">
        <v>830</v>
      </c>
      <c r="E59" s="106">
        <v>27</v>
      </c>
      <c r="F59" s="106">
        <v>8</v>
      </c>
      <c r="G59" s="106">
        <f t="shared" si="2"/>
        <v>27</v>
      </c>
      <c r="H59" s="106">
        <v>8</v>
      </c>
      <c r="I59" s="106">
        <v>19</v>
      </c>
      <c r="J59" s="106">
        <v>0</v>
      </c>
      <c r="K59" s="106">
        <v>8</v>
      </c>
      <c r="L59" s="106">
        <v>19</v>
      </c>
      <c r="M59" s="106">
        <v>51</v>
      </c>
      <c r="N59" s="52">
        <f t="shared" si="0"/>
        <v>-24</v>
      </c>
      <c r="O59" s="45">
        <f t="shared" si="16"/>
        <v>-0.47</v>
      </c>
    </row>
    <row r="60" spans="1:15" s="49" customFormat="1" ht="15.75" customHeight="1">
      <c r="A60" s="365"/>
      <c r="B60" s="298"/>
      <c r="C60" s="195">
        <v>47</v>
      </c>
      <c r="D60" s="195" t="s">
        <v>831</v>
      </c>
      <c r="E60" s="106">
        <v>33</v>
      </c>
      <c r="F60" s="106">
        <v>3</v>
      </c>
      <c r="G60" s="106">
        <f t="shared" si="2"/>
        <v>41</v>
      </c>
      <c r="H60" s="106">
        <v>10</v>
      </c>
      <c r="I60" s="106">
        <v>30</v>
      </c>
      <c r="J60" s="106">
        <v>1</v>
      </c>
      <c r="K60" s="106">
        <v>15</v>
      </c>
      <c r="L60" s="106">
        <v>26</v>
      </c>
      <c r="M60" s="106">
        <v>49</v>
      </c>
      <c r="N60" s="52">
        <f t="shared" si="0"/>
        <v>-8</v>
      </c>
      <c r="O60" s="45">
        <f t="shared" si="16"/>
        <v>-0.163</v>
      </c>
    </row>
    <row r="61" spans="1:15" s="49" customFormat="1" ht="15.75" customHeight="1">
      <c r="A61" s="365"/>
      <c r="B61" s="298"/>
      <c r="C61" s="195">
        <v>48</v>
      </c>
      <c r="D61" s="195" t="s">
        <v>832</v>
      </c>
      <c r="E61" s="106">
        <v>18</v>
      </c>
      <c r="F61" s="106">
        <v>0</v>
      </c>
      <c r="G61" s="106">
        <f t="shared" si="2"/>
        <v>34</v>
      </c>
      <c r="H61" s="106">
        <v>15</v>
      </c>
      <c r="I61" s="106">
        <v>18</v>
      </c>
      <c r="J61" s="106">
        <v>1</v>
      </c>
      <c r="K61" s="106">
        <v>14</v>
      </c>
      <c r="L61" s="106">
        <v>20</v>
      </c>
      <c r="M61" s="106">
        <v>36</v>
      </c>
      <c r="N61" s="52">
        <f t="shared" si="0"/>
        <v>-2</v>
      </c>
      <c r="O61" s="45">
        <f t="shared" si="16"/>
        <v>-0.055</v>
      </c>
    </row>
    <row r="62" spans="1:15" s="49" customFormat="1" ht="15.75" customHeight="1">
      <c r="A62" s="365"/>
      <c r="B62" s="298"/>
      <c r="C62" s="195">
        <v>49</v>
      </c>
      <c r="D62" s="195" t="s">
        <v>833</v>
      </c>
      <c r="E62" s="106">
        <v>55</v>
      </c>
      <c r="F62" s="106">
        <v>8</v>
      </c>
      <c r="G62" s="106">
        <f t="shared" si="2"/>
        <v>44</v>
      </c>
      <c r="H62" s="106">
        <v>9</v>
      </c>
      <c r="I62" s="106">
        <v>33</v>
      </c>
      <c r="J62" s="106">
        <v>2</v>
      </c>
      <c r="K62" s="106">
        <v>17</v>
      </c>
      <c r="L62" s="106">
        <v>27</v>
      </c>
      <c r="M62" s="106">
        <v>50</v>
      </c>
      <c r="N62" s="52">
        <f t="shared" si="0"/>
        <v>-6</v>
      </c>
      <c r="O62" s="45">
        <f t="shared" si="16"/>
        <v>-0.12</v>
      </c>
    </row>
    <row r="63" spans="1:15" s="49" customFormat="1" ht="15.75" customHeight="1">
      <c r="A63" s="365"/>
      <c r="B63" s="298"/>
      <c r="C63" s="195">
        <v>50</v>
      </c>
      <c r="D63" s="195" t="s">
        <v>834</v>
      </c>
      <c r="E63" s="106">
        <v>8</v>
      </c>
      <c r="F63" s="106">
        <v>1</v>
      </c>
      <c r="G63" s="106">
        <f t="shared" si="2"/>
        <v>7</v>
      </c>
      <c r="H63" s="106">
        <v>3</v>
      </c>
      <c r="I63" s="106">
        <v>4</v>
      </c>
      <c r="J63" s="106">
        <v>0</v>
      </c>
      <c r="K63" s="106">
        <v>4</v>
      </c>
      <c r="L63" s="106">
        <v>3</v>
      </c>
      <c r="M63" s="106">
        <v>12</v>
      </c>
      <c r="N63" s="52">
        <f t="shared" si="0"/>
        <v>-5</v>
      </c>
      <c r="O63" s="45">
        <f t="shared" si="16"/>
        <v>-0.416</v>
      </c>
    </row>
    <row r="64" spans="1:15" s="49" customFormat="1" ht="15.75" customHeight="1">
      <c r="A64" s="365"/>
      <c r="B64" s="298"/>
      <c r="C64" s="195">
        <v>51</v>
      </c>
      <c r="D64" s="195" t="s">
        <v>835</v>
      </c>
      <c r="E64" s="106">
        <v>62</v>
      </c>
      <c r="F64" s="106">
        <v>17</v>
      </c>
      <c r="G64" s="106">
        <f t="shared" si="2"/>
        <v>60</v>
      </c>
      <c r="H64" s="106">
        <v>12</v>
      </c>
      <c r="I64" s="106">
        <v>45</v>
      </c>
      <c r="J64" s="106">
        <v>3</v>
      </c>
      <c r="K64" s="106">
        <v>26</v>
      </c>
      <c r="L64" s="106">
        <v>34</v>
      </c>
      <c r="M64" s="106">
        <v>40</v>
      </c>
      <c r="N64" s="52">
        <f t="shared" si="0"/>
        <v>20</v>
      </c>
      <c r="O64" s="45">
        <f t="shared" si="16"/>
        <v>0.5</v>
      </c>
    </row>
    <row r="65" spans="1:15" s="49" customFormat="1" ht="15.75" customHeight="1">
      <c r="A65" s="365"/>
      <c r="B65" s="365"/>
      <c r="C65" s="363" t="s">
        <v>785</v>
      </c>
      <c r="D65" s="364"/>
      <c r="E65" s="106">
        <f>SUM(E59:E64)</f>
        <v>203</v>
      </c>
      <c r="F65" s="106">
        <f aca="true" t="shared" si="18" ref="F65:M65">SUM(F59:F64)</f>
        <v>37</v>
      </c>
      <c r="G65" s="106">
        <f t="shared" si="18"/>
        <v>213</v>
      </c>
      <c r="H65" s="106">
        <f t="shared" si="18"/>
        <v>57</v>
      </c>
      <c r="I65" s="106">
        <f t="shared" si="18"/>
        <v>149</v>
      </c>
      <c r="J65" s="106">
        <f t="shared" si="18"/>
        <v>7</v>
      </c>
      <c r="K65" s="106">
        <f t="shared" si="18"/>
        <v>84</v>
      </c>
      <c r="L65" s="106">
        <f t="shared" si="18"/>
        <v>129</v>
      </c>
      <c r="M65" s="106">
        <f t="shared" si="18"/>
        <v>238</v>
      </c>
      <c r="N65" s="52">
        <f t="shared" si="0"/>
        <v>-25</v>
      </c>
      <c r="O65" s="45">
        <f t="shared" si="16"/>
        <v>-0.105</v>
      </c>
    </row>
    <row r="66" spans="1:15" s="49" customFormat="1" ht="15.75" customHeight="1">
      <c r="A66" s="365"/>
      <c r="B66" s="297" t="s">
        <v>793</v>
      </c>
      <c r="C66" s="195">
        <v>52</v>
      </c>
      <c r="D66" s="195" t="s">
        <v>836</v>
      </c>
      <c r="E66" s="106">
        <v>45</v>
      </c>
      <c r="F66" s="106">
        <v>21</v>
      </c>
      <c r="G66" s="106">
        <f t="shared" si="2"/>
        <v>50</v>
      </c>
      <c r="H66" s="106">
        <v>13</v>
      </c>
      <c r="I66" s="106">
        <v>24</v>
      </c>
      <c r="J66" s="106">
        <v>13</v>
      </c>
      <c r="K66" s="106">
        <v>28</v>
      </c>
      <c r="L66" s="106">
        <v>22</v>
      </c>
      <c r="M66" s="106">
        <v>50</v>
      </c>
      <c r="N66" s="52">
        <f t="shared" si="0"/>
        <v>0</v>
      </c>
      <c r="O66" s="45">
        <f aca="true" t="shared" si="19" ref="O66:O83">ROUNDDOWN((N66/M66),3)</f>
        <v>0</v>
      </c>
    </row>
    <row r="67" spans="1:15" s="49" customFormat="1" ht="15.75" customHeight="1">
      <c r="A67" s="365"/>
      <c r="B67" s="298"/>
      <c r="C67" s="195">
        <v>53</v>
      </c>
      <c r="D67" s="195" t="s">
        <v>837</v>
      </c>
      <c r="E67" s="106">
        <v>13</v>
      </c>
      <c r="F67" s="106">
        <v>4</v>
      </c>
      <c r="G67" s="106">
        <f t="shared" si="2"/>
        <v>11</v>
      </c>
      <c r="H67" s="106">
        <v>2</v>
      </c>
      <c r="I67" s="106">
        <v>9</v>
      </c>
      <c r="J67" s="106">
        <v>0</v>
      </c>
      <c r="K67" s="106">
        <v>8</v>
      </c>
      <c r="L67" s="106">
        <v>3</v>
      </c>
      <c r="M67" s="106">
        <v>5</v>
      </c>
      <c r="N67" s="52">
        <f t="shared" si="0"/>
        <v>6</v>
      </c>
      <c r="O67" s="45">
        <v>0.04</v>
      </c>
    </row>
    <row r="68" spans="1:15" s="49" customFormat="1" ht="15.75" customHeight="1">
      <c r="A68" s="365"/>
      <c r="B68" s="298"/>
      <c r="C68" s="195">
        <v>54</v>
      </c>
      <c r="D68" s="195" t="s">
        <v>838</v>
      </c>
      <c r="E68" s="106">
        <v>6</v>
      </c>
      <c r="F68" s="106">
        <v>0</v>
      </c>
      <c r="G68" s="106">
        <f t="shared" si="2"/>
        <v>8</v>
      </c>
      <c r="H68" s="106">
        <v>1</v>
      </c>
      <c r="I68" s="106">
        <v>6</v>
      </c>
      <c r="J68" s="106">
        <v>1</v>
      </c>
      <c r="K68" s="106">
        <v>4</v>
      </c>
      <c r="L68" s="106">
        <v>4</v>
      </c>
      <c r="M68" s="106">
        <v>11</v>
      </c>
      <c r="N68" s="52">
        <f t="shared" si="0"/>
        <v>-3</v>
      </c>
      <c r="O68" s="45">
        <v>0.04</v>
      </c>
    </row>
    <row r="69" spans="1:15" s="49" customFormat="1" ht="15.75" customHeight="1">
      <c r="A69" s="365"/>
      <c r="B69" s="298"/>
      <c r="C69" s="195">
        <v>55</v>
      </c>
      <c r="D69" s="195" t="s">
        <v>839</v>
      </c>
      <c r="E69" s="106">
        <v>37</v>
      </c>
      <c r="F69" s="106">
        <v>0</v>
      </c>
      <c r="G69" s="106">
        <f t="shared" si="2"/>
        <v>37</v>
      </c>
      <c r="H69" s="106">
        <v>13</v>
      </c>
      <c r="I69" s="106">
        <v>23</v>
      </c>
      <c r="J69" s="106">
        <v>1</v>
      </c>
      <c r="K69" s="106">
        <v>15</v>
      </c>
      <c r="L69" s="106">
        <v>22</v>
      </c>
      <c r="M69" s="106">
        <v>37</v>
      </c>
      <c r="N69" s="52">
        <f aca="true" t="shared" si="20" ref="N69:N97">G69-M69</f>
        <v>0</v>
      </c>
      <c r="O69" s="45">
        <f t="shared" si="19"/>
        <v>0</v>
      </c>
    </row>
    <row r="70" spans="1:15" s="49" customFormat="1" ht="15.75" customHeight="1">
      <c r="A70" s="365"/>
      <c r="B70" s="298"/>
      <c r="C70" s="195">
        <v>56</v>
      </c>
      <c r="D70" s="195" t="s">
        <v>840</v>
      </c>
      <c r="E70" s="106">
        <v>8</v>
      </c>
      <c r="F70" s="106">
        <v>0</v>
      </c>
      <c r="G70" s="106">
        <f t="shared" si="2"/>
        <v>19</v>
      </c>
      <c r="H70" s="106">
        <v>4</v>
      </c>
      <c r="I70" s="106">
        <v>8</v>
      </c>
      <c r="J70" s="106">
        <v>7</v>
      </c>
      <c r="K70" s="106">
        <v>12</v>
      </c>
      <c r="L70" s="106">
        <v>7</v>
      </c>
      <c r="M70" s="106">
        <v>8</v>
      </c>
      <c r="N70" s="52">
        <f t="shared" si="20"/>
        <v>11</v>
      </c>
      <c r="O70" s="45">
        <f t="shared" si="19"/>
        <v>1.375</v>
      </c>
    </row>
    <row r="71" spans="1:15" s="49" customFormat="1" ht="15.75" customHeight="1">
      <c r="A71" s="365"/>
      <c r="B71" s="298"/>
      <c r="C71" s="195">
        <v>57</v>
      </c>
      <c r="D71" s="195" t="s">
        <v>841</v>
      </c>
      <c r="E71" s="106">
        <v>11</v>
      </c>
      <c r="F71" s="106">
        <v>2</v>
      </c>
      <c r="G71" s="106">
        <f t="shared" si="2"/>
        <v>11</v>
      </c>
      <c r="H71" s="106">
        <v>3</v>
      </c>
      <c r="I71" s="106">
        <v>8</v>
      </c>
      <c r="J71" s="106">
        <v>0</v>
      </c>
      <c r="K71" s="106">
        <v>5</v>
      </c>
      <c r="L71" s="106">
        <v>6</v>
      </c>
      <c r="M71" s="106">
        <v>10</v>
      </c>
      <c r="N71" s="52">
        <f t="shared" si="20"/>
        <v>1</v>
      </c>
      <c r="O71" s="45">
        <f t="shared" si="19"/>
        <v>0.1</v>
      </c>
    </row>
    <row r="72" spans="1:15" s="49" customFormat="1" ht="15.75" customHeight="1">
      <c r="A72" s="365"/>
      <c r="B72" s="362"/>
      <c r="C72" s="363" t="s">
        <v>785</v>
      </c>
      <c r="D72" s="364"/>
      <c r="E72" s="106">
        <f>SUM(E66:E71)</f>
        <v>120</v>
      </c>
      <c r="F72" s="106">
        <f aca="true" t="shared" si="21" ref="F72:M72">SUM(F66:F71)</f>
        <v>27</v>
      </c>
      <c r="G72" s="106">
        <f t="shared" si="21"/>
        <v>136</v>
      </c>
      <c r="H72" s="106">
        <f t="shared" si="21"/>
        <v>36</v>
      </c>
      <c r="I72" s="106">
        <f t="shared" si="21"/>
        <v>78</v>
      </c>
      <c r="J72" s="106">
        <f t="shared" si="21"/>
        <v>22</v>
      </c>
      <c r="K72" s="106">
        <f t="shared" si="21"/>
        <v>72</v>
      </c>
      <c r="L72" s="106">
        <f t="shared" si="21"/>
        <v>64</v>
      </c>
      <c r="M72" s="106">
        <f t="shared" si="21"/>
        <v>121</v>
      </c>
      <c r="N72" s="52">
        <f t="shared" si="20"/>
        <v>15</v>
      </c>
      <c r="O72" s="45">
        <f t="shared" si="19"/>
        <v>0.123</v>
      </c>
    </row>
    <row r="73" spans="1:15" s="49" customFormat="1" ht="15.75" customHeight="1">
      <c r="A73" s="365"/>
      <c r="B73" s="297" t="s">
        <v>842</v>
      </c>
      <c r="C73" s="195">
        <v>58</v>
      </c>
      <c r="D73" s="195" t="s">
        <v>843</v>
      </c>
      <c r="E73" s="106">
        <v>37</v>
      </c>
      <c r="F73" s="106">
        <v>2</v>
      </c>
      <c r="G73" s="106">
        <f aca="true" t="shared" si="22" ref="G73:G95">SUM(H73:J73)</f>
        <v>30</v>
      </c>
      <c r="H73" s="106">
        <v>4</v>
      </c>
      <c r="I73" s="106">
        <v>25</v>
      </c>
      <c r="J73" s="106">
        <v>1</v>
      </c>
      <c r="K73" s="106">
        <v>14</v>
      </c>
      <c r="L73" s="106">
        <v>16</v>
      </c>
      <c r="M73" s="106">
        <v>19</v>
      </c>
      <c r="N73" s="52">
        <f t="shared" si="20"/>
        <v>11</v>
      </c>
      <c r="O73" s="45">
        <f t="shared" si="19"/>
        <v>0.578</v>
      </c>
    </row>
    <row r="74" spans="1:15" s="49" customFormat="1" ht="15.75" customHeight="1">
      <c r="A74" s="365"/>
      <c r="B74" s="298"/>
      <c r="C74" s="195">
        <v>59</v>
      </c>
      <c r="D74" s="195" t="s">
        <v>844</v>
      </c>
      <c r="E74" s="106">
        <v>50</v>
      </c>
      <c r="F74" s="106">
        <v>8</v>
      </c>
      <c r="G74" s="106">
        <f t="shared" si="22"/>
        <v>59</v>
      </c>
      <c r="H74" s="106">
        <v>17</v>
      </c>
      <c r="I74" s="106">
        <v>42</v>
      </c>
      <c r="J74" s="106">
        <v>0</v>
      </c>
      <c r="K74" s="106">
        <v>24</v>
      </c>
      <c r="L74" s="106">
        <v>35</v>
      </c>
      <c r="M74" s="106">
        <v>58</v>
      </c>
      <c r="N74" s="52">
        <f t="shared" si="20"/>
        <v>1</v>
      </c>
      <c r="O74" s="45">
        <f t="shared" si="19"/>
        <v>0.017</v>
      </c>
    </row>
    <row r="75" spans="1:15" s="49" customFormat="1" ht="15.75" customHeight="1">
      <c r="A75" s="365"/>
      <c r="B75" s="298"/>
      <c r="C75" s="195">
        <v>60</v>
      </c>
      <c r="D75" s="195" t="s">
        <v>845</v>
      </c>
      <c r="E75" s="106">
        <v>34</v>
      </c>
      <c r="F75" s="106">
        <v>5</v>
      </c>
      <c r="G75" s="106">
        <f t="shared" si="22"/>
        <v>40</v>
      </c>
      <c r="H75" s="106">
        <v>10</v>
      </c>
      <c r="I75" s="106">
        <v>29</v>
      </c>
      <c r="J75" s="106">
        <v>1</v>
      </c>
      <c r="K75" s="106">
        <v>15</v>
      </c>
      <c r="L75" s="106">
        <v>25</v>
      </c>
      <c r="M75" s="106">
        <v>39</v>
      </c>
      <c r="N75" s="52">
        <f t="shared" si="20"/>
        <v>1</v>
      </c>
      <c r="O75" s="45">
        <f t="shared" si="19"/>
        <v>0.025</v>
      </c>
    </row>
    <row r="76" spans="1:15" s="49" customFormat="1" ht="15.75" customHeight="1">
      <c r="A76" s="365"/>
      <c r="B76" s="298"/>
      <c r="C76" s="195">
        <v>61</v>
      </c>
      <c r="D76" s="195" t="s">
        <v>846</v>
      </c>
      <c r="E76" s="106">
        <v>15</v>
      </c>
      <c r="F76" s="106">
        <v>7</v>
      </c>
      <c r="G76" s="106">
        <f t="shared" si="22"/>
        <v>10</v>
      </c>
      <c r="H76" s="106">
        <v>1</v>
      </c>
      <c r="I76" s="106">
        <v>8</v>
      </c>
      <c r="J76" s="106">
        <v>1</v>
      </c>
      <c r="K76" s="106">
        <v>5</v>
      </c>
      <c r="L76" s="106">
        <v>5</v>
      </c>
      <c r="M76" s="106">
        <v>6</v>
      </c>
      <c r="N76" s="52">
        <f t="shared" si="20"/>
        <v>4</v>
      </c>
      <c r="O76" s="45">
        <f t="shared" si="19"/>
        <v>0.666</v>
      </c>
    </row>
    <row r="77" spans="1:15" s="49" customFormat="1" ht="15.75" customHeight="1">
      <c r="A77" s="365"/>
      <c r="B77" s="298"/>
      <c r="C77" s="195">
        <v>62</v>
      </c>
      <c r="D77" s="195" t="s">
        <v>847</v>
      </c>
      <c r="E77" s="106">
        <v>17</v>
      </c>
      <c r="F77" s="106">
        <v>2</v>
      </c>
      <c r="G77" s="106">
        <f t="shared" si="22"/>
        <v>19</v>
      </c>
      <c r="H77" s="106">
        <v>0</v>
      </c>
      <c r="I77" s="106">
        <v>15</v>
      </c>
      <c r="J77" s="106">
        <v>4</v>
      </c>
      <c r="K77" s="106">
        <v>8</v>
      </c>
      <c r="L77" s="106">
        <v>11</v>
      </c>
      <c r="M77" s="106">
        <v>5</v>
      </c>
      <c r="N77" s="52">
        <f t="shared" si="20"/>
        <v>14</v>
      </c>
      <c r="O77" s="45">
        <f t="shared" si="19"/>
        <v>2.8</v>
      </c>
    </row>
    <row r="78" spans="1:16" ht="15.75" customHeight="1">
      <c r="A78" s="365"/>
      <c r="B78" s="298"/>
      <c r="C78" s="195">
        <v>63</v>
      </c>
      <c r="D78" s="195" t="s">
        <v>848</v>
      </c>
      <c r="E78" s="213">
        <v>14</v>
      </c>
      <c r="F78" s="213">
        <v>6</v>
      </c>
      <c r="G78" s="106">
        <f t="shared" si="22"/>
        <v>15</v>
      </c>
      <c r="H78" s="213">
        <v>1</v>
      </c>
      <c r="I78" s="213">
        <v>14</v>
      </c>
      <c r="J78" s="213">
        <v>0</v>
      </c>
      <c r="K78" s="213">
        <v>8</v>
      </c>
      <c r="L78" s="213">
        <v>7</v>
      </c>
      <c r="M78" s="213">
        <v>2</v>
      </c>
      <c r="N78" s="52">
        <f t="shared" si="20"/>
        <v>13</v>
      </c>
      <c r="O78" s="45">
        <f t="shared" si="19"/>
        <v>6.5</v>
      </c>
      <c r="P78" s="49"/>
    </row>
    <row r="79" spans="1:16" ht="15.75" customHeight="1">
      <c r="A79" s="365"/>
      <c r="B79" s="362"/>
      <c r="C79" s="363" t="s">
        <v>785</v>
      </c>
      <c r="D79" s="364"/>
      <c r="E79" s="213">
        <f aca="true" t="shared" si="23" ref="E79:M79">SUM(E73:E78)</f>
        <v>167</v>
      </c>
      <c r="F79" s="213">
        <f t="shared" si="23"/>
        <v>30</v>
      </c>
      <c r="G79" s="213">
        <f t="shared" si="23"/>
        <v>173</v>
      </c>
      <c r="H79" s="213">
        <f t="shared" si="23"/>
        <v>33</v>
      </c>
      <c r="I79" s="213">
        <f t="shared" si="23"/>
        <v>133</v>
      </c>
      <c r="J79" s="213">
        <f t="shared" si="23"/>
        <v>7</v>
      </c>
      <c r="K79" s="213">
        <f t="shared" si="23"/>
        <v>74</v>
      </c>
      <c r="L79" s="213">
        <f t="shared" si="23"/>
        <v>99</v>
      </c>
      <c r="M79" s="213">
        <f t="shared" si="23"/>
        <v>129</v>
      </c>
      <c r="N79" s="52">
        <f>G79-M79</f>
        <v>44</v>
      </c>
      <c r="O79" s="45">
        <f t="shared" si="19"/>
        <v>0.341</v>
      </c>
      <c r="P79" s="49"/>
    </row>
    <row r="80" spans="1:16" ht="15.75" customHeight="1">
      <c r="A80" s="362"/>
      <c r="B80" s="356" t="s">
        <v>800</v>
      </c>
      <c r="C80" s="356"/>
      <c r="D80" s="293"/>
      <c r="E80" s="106">
        <f aca="true" t="shared" si="24" ref="E80:M80">E79+E72+E65+E58</f>
        <v>683</v>
      </c>
      <c r="F80" s="106">
        <f t="shared" si="24"/>
        <v>121</v>
      </c>
      <c r="G80" s="106">
        <f t="shared" si="24"/>
        <v>742</v>
      </c>
      <c r="H80" s="106">
        <f t="shared" si="24"/>
        <v>179</v>
      </c>
      <c r="I80" s="106">
        <f t="shared" si="24"/>
        <v>512</v>
      </c>
      <c r="J80" s="106">
        <f t="shared" si="24"/>
        <v>51</v>
      </c>
      <c r="K80" s="106">
        <f t="shared" si="24"/>
        <v>327</v>
      </c>
      <c r="L80" s="106">
        <f t="shared" si="24"/>
        <v>415</v>
      </c>
      <c r="M80" s="106">
        <f t="shared" si="24"/>
        <v>710</v>
      </c>
      <c r="N80" s="52">
        <f t="shared" si="20"/>
        <v>32</v>
      </c>
      <c r="O80" s="45">
        <f t="shared" si="19"/>
        <v>0.045</v>
      </c>
      <c r="P80" s="49"/>
    </row>
    <row r="81" spans="1:16" ht="15.75" customHeight="1">
      <c r="A81" s="295" t="s">
        <v>849</v>
      </c>
      <c r="B81" s="295" t="s">
        <v>802</v>
      </c>
      <c r="C81" s="195">
        <v>64</v>
      </c>
      <c r="D81" s="195" t="s">
        <v>850</v>
      </c>
      <c r="E81" s="106">
        <v>33</v>
      </c>
      <c r="F81" s="106">
        <v>10</v>
      </c>
      <c r="G81" s="106">
        <f t="shared" si="22"/>
        <v>40</v>
      </c>
      <c r="H81" s="106">
        <v>13</v>
      </c>
      <c r="I81" s="106">
        <v>23</v>
      </c>
      <c r="J81" s="106">
        <v>4</v>
      </c>
      <c r="K81" s="106">
        <v>18</v>
      </c>
      <c r="L81" s="106">
        <v>22</v>
      </c>
      <c r="M81" s="106">
        <v>37</v>
      </c>
      <c r="N81" s="52">
        <f t="shared" si="20"/>
        <v>3</v>
      </c>
      <c r="O81" s="45">
        <f t="shared" si="19"/>
        <v>0.081</v>
      </c>
      <c r="P81" s="49"/>
    </row>
    <row r="82" spans="1:16" ht="15.75" customHeight="1">
      <c r="A82" s="295"/>
      <c r="B82" s="295"/>
      <c r="C82" s="195">
        <v>65</v>
      </c>
      <c r="D82" s="195" t="s">
        <v>851</v>
      </c>
      <c r="E82" s="106">
        <v>31</v>
      </c>
      <c r="F82" s="106">
        <v>0</v>
      </c>
      <c r="G82" s="106">
        <f t="shared" si="22"/>
        <v>24</v>
      </c>
      <c r="H82" s="106">
        <v>2</v>
      </c>
      <c r="I82" s="106">
        <v>18</v>
      </c>
      <c r="J82" s="106">
        <v>4</v>
      </c>
      <c r="K82" s="106">
        <v>8</v>
      </c>
      <c r="L82" s="106">
        <v>16</v>
      </c>
      <c r="M82" s="106">
        <v>39</v>
      </c>
      <c r="N82" s="52">
        <f t="shared" si="20"/>
        <v>-15</v>
      </c>
      <c r="O82" s="45">
        <f t="shared" si="19"/>
        <v>-0.384</v>
      </c>
      <c r="P82" s="49"/>
    </row>
    <row r="83" spans="1:16" ht="15.75" customHeight="1">
      <c r="A83" s="295"/>
      <c r="B83" s="295"/>
      <c r="C83" s="195">
        <v>66</v>
      </c>
      <c r="D83" s="195" t="s">
        <v>852</v>
      </c>
      <c r="E83" s="106">
        <v>29</v>
      </c>
      <c r="F83" s="106">
        <v>6</v>
      </c>
      <c r="G83" s="106">
        <f t="shared" si="22"/>
        <v>29</v>
      </c>
      <c r="H83" s="106">
        <v>4</v>
      </c>
      <c r="I83" s="106">
        <v>23</v>
      </c>
      <c r="J83" s="106">
        <v>2</v>
      </c>
      <c r="K83" s="106">
        <v>14</v>
      </c>
      <c r="L83" s="106">
        <v>15</v>
      </c>
      <c r="M83" s="106">
        <v>38</v>
      </c>
      <c r="N83" s="52">
        <f t="shared" si="20"/>
        <v>-9</v>
      </c>
      <c r="O83" s="45">
        <f t="shared" si="19"/>
        <v>-0.236</v>
      </c>
      <c r="P83" s="49"/>
    </row>
    <row r="84" spans="1:16" ht="15.75" customHeight="1">
      <c r="A84" s="295"/>
      <c r="B84" s="295"/>
      <c r="C84" s="195">
        <v>67</v>
      </c>
      <c r="D84" s="195" t="s">
        <v>853</v>
      </c>
      <c r="E84" s="106">
        <v>32</v>
      </c>
      <c r="F84" s="106">
        <v>4</v>
      </c>
      <c r="G84" s="106">
        <f t="shared" si="22"/>
        <v>42</v>
      </c>
      <c r="H84" s="106">
        <v>7</v>
      </c>
      <c r="I84" s="106">
        <v>32</v>
      </c>
      <c r="J84" s="106">
        <v>3</v>
      </c>
      <c r="K84" s="106">
        <v>15</v>
      </c>
      <c r="L84" s="106">
        <v>27</v>
      </c>
      <c r="M84" s="106">
        <v>41</v>
      </c>
      <c r="N84" s="52">
        <f t="shared" si="20"/>
        <v>1</v>
      </c>
      <c r="O84" s="45">
        <v>0</v>
      </c>
      <c r="P84" s="49"/>
    </row>
    <row r="85" spans="1:16" ht="15.75" customHeight="1">
      <c r="A85" s="295"/>
      <c r="B85" s="295"/>
      <c r="C85" s="195">
        <v>68</v>
      </c>
      <c r="D85" s="72" t="s">
        <v>854</v>
      </c>
      <c r="E85" s="213">
        <v>0</v>
      </c>
      <c r="F85" s="213">
        <v>0</v>
      </c>
      <c r="G85" s="106">
        <f t="shared" si="22"/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52">
        <f t="shared" si="20"/>
        <v>0</v>
      </c>
      <c r="O85" s="45">
        <v>0</v>
      </c>
      <c r="P85" s="49"/>
    </row>
    <row r="86" spans="1:16" ht="15.75" customHeight="1">
      <c r="A86" s="295"/>
      <c r="B86" s="372"/>
      <c r="C86" s="364" t="s">
        <v>785</v>
      </c>
      <c r="D86" s="368"/>
      <c r="E86" s="106">
        <f>SUM(E81:E85)</f>
        <v>125</v>
      </c>
      <c r="F86" s="106">
        <f aca="true" t="shared" si="25" ref="F86:M86">SUM(F81:F85)</f>
        <v>20</v>
      </c>
      <c r="G86" s="106">
        <f t="shared" si="25"/>
        <v>135</v>
      </c>
      <c r="H86" s="106">
        <f t="shared" si="25"/>
        <v>26</v>
      </c>
      <c r="I86" s="106">
        <f t="shared" si="25"/>
        <v>96</v>
      </c>
      <c r="J86" s="106">
        <f t="shared" si="25"/>
        <v>13</v>
      </c>
      <c r="K86" s="106">
        <f t="shared" si="25"/>
        <v>55</v>
      </c>
      <c r="L86" s="106">
        <f t="shared" si="25"/>
        <v>80</v>
      </c>
      <c r="M86" s="106">
        <f t="shared" si="25"/>
        <v>155</v>
      </c>
      <c r="N86" s="52">
        <f t="shared" si="20"/>
        <v>-20</v>
      </c>
      <c r="O86" s="45">
        <v>0</v>
      </c>
      <c r="P86" s="49"/>
    </row>
    <row r="87" spans="1:16" ht="15.75" customHeight="1">
      <c r="A87" s="372"/>
      <c r="B87" s="295" t="s">
        <v>786</v>
      </c>
      <c r="C87" s="195">
        <v>69</v>
      </c>
      <c r="D87" s="195" t="s">
        <v>855</v>
      </c>
      <c r="E87" s="106">
        <v>9</v>
      </c>
      <c r="F87" s="106">
        <v>3</v>
      </c>
      <c r="G87" s="106">
        <f t="shared" si="22"/>
        <v>12</v>
      </c>
      <c r="H87" s="106">
        <v>3</v>
      </c>
      <c r="I87" s="106">
        <v>8</v>
      </c>
      <c r="J87" s="106">
        <v>1</v>
      </c>
      <c r="K87" s="106">
        <v>6</v>
      </c>
      <c r="L87" s="106">
        <v>6</v>
      </c>
      <c r="M87" s="106">
        <v>18</v>
      </c>
      <c r="N87" s="52">
        <f t="shared" si="20"/>
        <v>-6</v>
      </c>
      <c r="O87" s="45">
        <f aca="true" t="shared" si="26" ref="O87:O97">ROUNDDOWN((N87/M87),3)</f>
        <v>-0.333</v>
      </c>
      <c r="P87" s="49"/>
    </row>
    <row r="88" spans="1:16" ht="15.75" customHeight="1">
      <c r="A88" s="372"/>
      <c r="B88" s="295"/>
      <c r="C88" s="195">
        <v>70</v>
      </c>
      <c r="D88" s="195" t="s">
        <v>856</v>
      </c>
      <c r="E88" s="106">
        <v>51</v>
      </c>
      <c r="F88" s="106">
        <v>7</v>
      </c>
      <c r="G88" s="106">
        <f t="shared" si="22"/>
        <v>91</v>
      </c>
      <c r="H88" s="106">
        <v>43</v>
      </c>
      <c r="I88" s="106">
        <v>44</v>
      </c>
      <c r="J88" s="106">
        <v>4</v>
      </c>
      <c r="K88" s="106">
        <v>27</v>
      </c>
      <c r="L88" s="106">
        <v>64</v>
      </c>
      <c r="M88" s="106">
        <v>84</v>
      </c>
      <c r="N88" s="52">
        <f t="shared" si="20"/>
        <v>7</v>
      </c>
      <c r="O88" s="45">
        <f t="shared" si="26"/>
        <v>0.083</v>
      </c>
      <c r="P88" s="49"/>
    </row>
    <row r="89" spans="1:16" ht="15.75" customHeight="1">
      <c r="A89" s="372"/>
      <c r="B89" s="295"/>
      <c r="C89" s="195">
        <v>71</v>
      </c>
      <c r="D89" s="195" t="s">
        <v>857</v>
      </c>
      <c r="E89" s="106">
        <v>70</v>
      </c>
      <c r="F89" s="106">
        <v>18</v>
      </c>
      <c r="G89" s="106">
        <f t="shared" si="22"/>
        <v>91</v>
      </c>
      <c r="H89" s="106">
        <v>26</v>
      </c>
      <c r="I89" s="106">
        <v>63</v>
      </c>
      <c r="J89" s="106">
        <v>2</v>
      </c>
      <c r="K89" s="106">
        <v>40</v>
      </c>
      <c r="L89" s="106">
        <v>51</v>
      </c>
      <c r="M89" s="106">
        <v>73</v>
      </c>
      <c r="N89" s="52">
        <f t="shared" si="20"/>
        <v>18</v>
      </c>
      <c r="O89" s="45">
        <f t="shared" si="26"/>
        <v>0.246</v>
      </c>
      <c r="P89" s="49"/>
    </row>
    <row r="90" spans="1:16" ht="15.75" customHeight="1">
      <c r="A90" s="372"/>
      <c r="B90" s="295"/>
      <c r="C90" s="195">
        <v>72</v>
      </c>
      <c r="D90" s="195" t="s">
        <v>858</v>
      </c>
      <c r="E90" s="106">
        <v>43</v>
      </c>
      <c r="F90" s="106">
        <v>11</v>
      </c>
      <c r="G90" s="106">
        <f t="shared" si="22"/>
        <v>42</v>
      </c>
      <c r="H90" s="106">
        <v>9</v>
      </c>
      <c r="I90" s="106">
        <v>32</v>
      </c>
      <c r="J90" s="106">
        <v>1</v>
      </c>
      <c r="K90" s="106">
        <v>13</v>
      </c>
      <c r="L90" s="106">
        <v>29</v>
      </c>
      <c r="M90" s="106">
        <v>48</v>
      </c>
      <c r="N90" s="52">
        <f t="shared" si="20"/>
        <v>-6</v>
      </c>
      <c r="O90" s="45">
        <f t="shared" si="26"/>
        <v>-0.125</v>
      </c>
      <c r="P90" s="49"/>
    </row>
    <row r="91" spans="1:16" ht="15.75" customHeight="1">
      <c r="A91" s="372"/>
      <c r="B91" s="295"/>
      <c r="C91" s="195">
        <v>73</v>
      </c>
      <c r="D91" s="195" t="s">
        <v>859</v>
      </c>
      <c r="E91" s="106">
        <v>58</v>
      </c>
      <c r="F91" s="106">
        <v>0</v>
      </c>
      <c r="G91" s="106">
        <f t="shared" si="22"/>
        <v>63</v>
      </c>
      <c r="H91" s="106">
        <v>20</v>
      </c>
      <c r="I91" s="106">
        <v>39</v>
      </c>
      <c r="J91" s="106">
        <v>4</v>
      </c>
      <c r="K91" s="106">
        <v>23</v>
      </c>
      <c r="L91" s="106">
        <v>40</v>
      </c>
      <c r="M91" s="106">
        <v>64</v>
      </c>
      <c r="N91" s="52">
        <f t="shared" si="20"/>
        <v>-1</v>
      </c>
      <c r="O91" s="45">
        <f t="shared" si="26"/>
        <v>-0.015</v>
      </c>
      <c r="P91" s="49"/>
    </row>
    <row r="92" spans="1:16" ht="15.75" customHeight="1">
      <c r="A92" s="372"/>
      <c r="B92" s="295"/>
      <c r="C92" s="195">
        <v>74</v>
      </c>
      <c r="D92" s="195" t="s">
        <v>860</v>
      </c>
      <c r="E92" s="213">
        <v>10</v>
      </c>
      <c r="F92" s="213">
        <v>4</v>
      </c>
      <c r="G92" s="106">
        <f t="shared" si="22"/>
        <v>9</v>
      </c>
      <c r="H92" s="213">
        <v>3</v>
      </c>
      <c r="I92" s="213">
        <v>6</v>
      </c>
      <c r="J92" s="213">
        <v>0</v>
      </c>
      <c r="K92" s="213">
        <v>4</v>
      </c>
      <c r="L92" s="213">
        <v>5</v>
      </c>
      <c r="M92" s="213">
        <v>16</v>
      </c>
      <c r="N92" s="52">
        <f t="shared" si="20"/>
        <v>-7</v>
      </c>
      <c r="O92" s="45">
        <f t="shared" si="26"/>
        <v>-0.437</v>
      </c>
      <c r="P92" s="49"/>
    </row>
    <row r="93" spans="1:16" ht="15.75" customHeight="1">
      <c r="A93" s="372"/>
      <c r="B93" s="372"/>
      <c r="C93" s="364" t="s">
        <v>785</v>
      </c>
      <c r="D93" s="368"/>
      <c r="E93" s="213">
        <f>SUM(E87:E92)</f>
        <v>241</v>
      </c>
      <c r="F93" s="213">
        <f aca="true" t="shared" si="27" ref="F93:M93">SUM(F87:F92)</f>
        <v>43</v>
      </c>
      <c r="G93" s="213">
        <f t="shared" si="27"/>
        <v>308</v>
      </c>
      <c r="H93" s="213">
        <f t="shared" si="27"/>
        <v>104</v>
      </c>
      <c r="I93" s="213">
        <f t="shared" si="27"/>
        <v>192</v>
      </c>
      <c r="J93" s="213">
        <f t="shared" si="27"/>
        <v>12</v>
      </c>
      <c r="K93" s="213">
        <f t="shared" si="27"/>
        <v>113</v>
      </c>
      <c r="L93" s="213">
        <f t="shared" si="27"/>
        <v>195</v>
      </c>
      <c r="M93" s="213">
        <f t="shared" si="27"/>
        <v>303</v>
      </c>
      <c r="N93" s="52">
        <f t="shared" si="20"/>
        <v>5</v>
      </c>
      <c r="O93" s="45">
        <f t="shared" si="26"/>
        <v>0.016</v>
      </c>
      <c r="P93" s="49"/>
    </row>
    <row r="94" spans="1:16" ht="15.75" customHeight="1">
      <c r="A94" s="372"/>
      <c r="B94" s="293" t="s">
        <v>800</v>
      </c>
      <c r="C94" s="294"/>
      <c r="D94" s="294"/>
      <c r="E94" s="213">
        <f>E93+E86</f>
        <v>366</v>
      </c>
      <c r="F94" s="213">
        <f aca="true" t="shared" si="28" ref="F94:M94">F93+F86</f>
        <v>63</v>
      </c>
      <c r="G94" s="213">
        <f t="shared" si="28"/>
        <v>443</v>
      </c>
      <c r="H94" s="213">
        <f t="shared" si="28"/>
        <v>130</v>
      </c>
      <c r="I94" s="213">
        <f t="shared" si="28"/>
        <v>288</v>
      </c>
      <c r="J94" s="213">
        <f t="shared" si="28"/>
        <v>25</v>
      </c>
      <c r="K94" s="213">
        <f t="shared" si="28"/>
        <v>168</v>
      </c>
      <c r="L94" s="213">
        <f t="shared" si="28"/>
        <v>275</v>
      </c>
      <c r="M94" s="213">
        <f t="shared" si="28"/>
        <v>458</v>
      </c>
      <c r="N94" s="52">
        <f t="shared" si="20"/>
        <v>-15</v>
      </c>
      <c r="O94" s="45">
        <f t="shared" si="26"/>
        <v>-0.032</v>
      </c>
      <c r="P94" s="49"/>
    </row>
    <row r="95" spans="1:16" ht="15" customHeight="1">
      <c r="A95" s="368" t="s">
        <v>861</v>
      </c>
      <c r="B95" s="368"/>
      <c r="C95" s="368"/>
      <c r="D95" s="368"/>
      <c r="E95" s="213">
        <v>12</v>
      </c>
      <c r="F95" s="213"/>
      <c r="G95" s="106">
        <f t="shared" si="22"/>
        <v>9</v>
      </c>
      <c r="H95" s="106">
        <f>'세례자 연령별 구분(남자)'!E94+'세례자 연령별 구분(남자)'!F94+'세례자 연령별 구분(남자)'!G94+'세례자 연령별 구분(남자)'!H94</f>
        <v>0</v>
      </c>
      <c r="I95" s="106">
        <v>9</v>
      </c>
      <c r="J95" s="106">
        <v>0</v>
      </c>
      <c r="K95" s="106">
        <v>9</v>
      </c>
      <c r="L95" s="106"/>
      <c r="M95" s="213">
        <v>8</v>
      </c>
      <c r="N95" s="52">
        <f t="shared" si="20"/>
        <v>1</v>
      </c>
      <c r="O95" s="45">
        <f t="shared" si="26"/>
        <v>0.125</v>
      </c>
      <c r="P95" s="49"/>
    </row>
    <row r="96" spans="1:16" ht="15" customHeight="1">
      <c r="A96" s="368" t="s">
        <v>862</v>
      </c>
      <c r="B96" s="368"/>
      <c r="C96" s="368"/>
      <c r="D96" s="368"/>
      <c r="E96" s="106"/>
      <c r="F96" s="106"/>
      <c r="G96" s="106"/>
      <c r="H96" s="106"/>
      <c r="I96" s="106"/>
      <c r="J96" s="106"/>
      <c r="K96" s="106"/>
      <c r="L96" s="106"/>
      <c r="M96" s="106"/>
      <c r="N96" s="52"/>
      <c r="O96" s="45"/>
      <c r="P96" s="49"/>
    </row>
    <row r="97" spans="1:16" ht="15" customHeight="1">
      <c r="A97" s="370" t="s">
        <v>863</v>
      </c>
      <c r="B97" s="370"/>
      <c r="C97" s="370"/>
      <c r="D97" s="370"/>
      <c r="E97" s="213">
        <f>E96+E95+E94+E80+E52+E27</f>
        <v>2687</v>
      </c>
      <c r="F97" s="213">
        <f aca="true" t="shared" si="29" ref="F97:M97">F96+F95+F94+F80+F52+F27</f>
        <v>491</v>
      </c>
      <c r="G97" s="213">
        <f t="shared" si="29"/>
        <v>3004</v>
      </c>
      <c r="H97" s="213">
        <f t="shared" si="29"/>
        <v>709</v>
      </c>
      <c r="I97" s="213">
        <f t="shared" si="29"/>
        <v>2122</v>
      </c>
      <c r="J97" s="213">
        <f t="shared" si="29"/>
        <v>173</v>
      </c>
      <c r="K97" s="213">
        <f t="shared" si="29"/>
        <v>1265</v>
      </c>
      <c r="L97" s="213">
        <f t="shared" si="29"/>
        <v>1739</v>
      </c>
      <c r="M97" s="213">
        <f t="shared" si="29"/>
        <v>2788</v>
      </c>
      <c r="N97" s="52">
        <f t="shared" si="20"/>
        <v>216</v>
      </c>
      <c r="O97" s="45">
        <f t="shared" si="26"/>
        <v>0.077</v>
      </c>
      <c r="P97" s="49"/>
    </row>
    <row r="98" spans="7:11" ht="11.25">
      <c r="G98" s="49"/>
      <c r="H98" s="49"/>
      <c r="I98" s="49"/>
      <c r="K98" s="49"/>
    </row>
    <row r="99" ht="11.25">
      <c r="G99" s="197"/>
    </row>
  </sheetData>
  <sheetProtection/>
  <mergeCells count="48">
    <mergeCell ref="B87:B93"/>
    <mergeCell ref="C93:D93"/>
    <mergeCell ref="B52:D52"/>
    <mergeCell ref="B36:B45"/>
    <mergeCell ref="A97:D97"/>
    <mergeCell ref="C72:D72"/>
    <mergeCell ref="B73:B79"/>
    <mergeCell ref="C79:D79"/>
    <mergeCell ref="B80:D80"/>
    <mergeCell ref="A81:A94"/>
    <mergeCell ref="B81:B86"/>
    <mergeCell ref="C86:D86"/>
    <mergeCell ref="C45:D45"/>
    <mergeCell ref="B46:B51"/>
    <mergeCell ref="B94:D94"/>
    <mergeCell ref="A5:A27"/>
    <mergeCell ref="A53:A80"/>
    <mergeCell ref="B53:B58"/>
    <mergeCell ref="C58:D58"/>
    <mergeCell ref="B59:B65"/>
    <mergeCell ref="N3:N4"/>
    <mergeCell ref="A2:A4"/>
    <mergeCell ref="B2:B4"/>
    <mergeCell ref="C51:D51"/>
    <mergeCell ref="B5:B12"/>
    <mergeCell ref="C12:D12"/>
    <mergeCell ref="B13:B19"/>
    <mergeCell ref="C19:D19"/>
    <mergeCell ref="A1:L1"/>
    <mergeCell ref="G3:G4"/>
    <mergeCell ref="A95:D95"/>
    <mergeCell ref="A96:D96"/>
    <mergeCell ref="C26:D26"/>
    <mergeCell ref="B27:D27"/>
    <mergeCell ref="A28:A52"/>
    <mergeCell ref="B28:B35"/>
    <mergeCell ref="C35:D35"/>
    <mergeCell ref="B20:B26"/>
    <mergeCell ref="C65:D65"/>
    <mergeCell ref="B66:B72"/>
    <mergeCell ref="G2:O2"/>
    <mergeCell ref="H3:J3"/>
    <mergeCell ref="M3:M4"/>
    <mergeCell ref="E2:F2"/>
    <mergeCell ref="K3:L3"/>
    <mergeCell ref="E3:E4"/>
    <mergeCell ref="O3:O4"/>
    <mergeCell ref="F3:F4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통계&amp;C&amp;"새굴림,보통"
&amp;R&amp;"돋움체,기울임꼴"&amp;9 2012년 마산교구 통계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46"/>
  <sheetViews>
    <sheetView zoomScale="160" zoomScaleNormal="160" zoomScalePageLayoutView="0" workbookViewId="0" topLeftCell="A1">
      <pane ySplit="3" topLeftCell="A61" activePane="bottomLeft" state="frozen"/>
      <selection pane="topLeft" activeCell="A1" sqref="A1"/>
      <selection pane="bottomLeft" activeCell="W99" sqref="W99"/>
    </sheetView>
  </sheetViews>
  <sheetFormatPr defaultColWidth="8.88671875" defaultRowHeight="13.5"/>
  <cols>
    <col min="1" max="2" width="2.3359375" style="11" customWidth="1"/>
    <col min="3" max="3" width="2.5546875" style="11" customWidth="1"/>
    <col min="4" max="4" width="5.10546875" style="11" customWidth="1"/>
    <col min="5" max="26" width="2.88671875" style="11" customWidth="1"/>
    <col min="27" max="27" width="3.5546875" style="53" customWidth="1"/>
    <col min="28" max="28" width="6.10546875" style="11" customWidth="1"/>
    <col min="29" max="29" width="5.88671875" style="11" customWidth="1"/>
    <col min="30" max="30" width="6.21484375" style="11" customWidth="1"/>
    <col min="31" max="16384" width="8.88671875" style="11" customWidth="1"/>
  </cols>
  <sheetData>
    <row r="1" spans="1:26" ht="19.5" customHeight="1">
      <c r="A1" s="73" t="s">
        <v>578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customHeight="1">
      <c r="A2" s="144" t="s">
        <v>532</v>
      </c>
      <c r="B2" s="144" t="s">
        <v>532</v>
      </c>
      <c r="C2" s="15"/>
      <c r="D2" s="54" t="s">
        <v>8</v>
      </c>
      <c r="E2" s="414" t="s">
        <v>560</v>
      </c>
      <c r="F2" s="415" t="s">
        <v>561</v>
      </c>
      <c r="G2" s="415" t="s">
        <v>562</v>
      </c>
      <c r="H2" s="415" t="s">
        <v>563</v>
      </c>
      <c r="I2" s="412" t="s">
        <v>564</v>
      </c>
      <c r="J2" s="412" t="s">
        <v>565</v>
      </c>
      <c r="K2" s="412" t="s">
        <v>566</v>
      </c>
      <c r="L2" s="412" t="s">
        <v>567</v>
      </c>
      <c r="M2" s="412" t="s">
        <v>568</v>
      </c>
      <c r="N2" s="418" t="s">
        <v>569</v>
      </c>
      <c r="O2" s="418" t="s">
        <v>570</v>
      </c>
      <c r="P2" s="412" t="s">
        <v>571</v>
      </c>
      <c r="Q2" s="412" t="s">
        <v>572</v>
      </c>
      <c r="R2" s="412" t="s">
        <v>573</v>
      </c>
      <c r="S2" s="412" t="s">
        <v>574</v>
      </c>
      <c r="T2" s="412" t="s">
        <v>575</v>
      </c>
      <c r="U2" s="412" t="s">
        <v>1013</v>
      </c>
      <c r="V2" s="412" t="s">
        <v>1014</v>
      </c>
      <c r="W2" s="412" t="s">
        <v>1015</v>
      </c>
      <c r="X2" s="412" t="s">
        <v>1016</v>
      </c>
      <c r="Y2" s="414" t="s">
        <v>1017</v>
      </c>
      <c r="Z2" s="414" t="s">
        <v>576</v>
      </c>
      <c r="AA2" s="512" t="s">
        <v>5</v>
      </c>
    </row>
    <row r="3" spans="1:27" ht="15.75" customHeight="1">
      <c r="A3" s="145" t="s">
        <v>533</v>
      </c>
      <c r="B3" s="145" t="s">
        <v>534</v>
      </c>
      <c r="C3" s="510" t="s">
        <v>66</v>
      </c>
      <c r="D3" s="511"/>
      <c r="E3" s="413"/>
      <c r="F3" s="413"/>
      <c r="G3" s="413"/>
      <c r="H3" s="413"/>
      <c r="I3" s="413"/>
      <c r="J3" s="413"/>
      <c r="K3" s="413"/>
      <c r="L3" s="413"/>
      <c r="M3" s="413"/>
      <c r="N3" s="419"/>
      <c r="O3" s="419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513"/>
    </row>
    <row r="4" spans="1:27" s="13" customFormat="1" ht="15" customHeight="1">
      <c r="A4" s="297" t="s">
        <v>349</v>
      </c>
      <c r="B4" s="297" t="s">
        <v>340</v>
      </c>
      <c r="C4" s="195">
        <v>1</v>
      </c>
      <c r="D4" s="195" t="s">
        <v>92</v>
      </c>
      <c r="E4" s="213">
        <v>5</v>
      </c>
      <c r="F4" s="213">
        <v>2</v>
      </c>
      <c r="G4" s="213">
        <v>1</v>
      </c>
      <c r="H4" s="213">
        <v>0</v>
      </c>
      <c r="I4" s="213">
        <v>0</v>
      </c>
      <c r="J4" s="213">
        <v>1</v>
      </c>
      <c r="K4" s="213">
        <v>5</v>
      </c>
      <c r="L4" s="213">
        <v>2</v>
      </c>
      <c r="M4" s="213">
        <v>5</v>
      </c>
      <c r="N4" s="213">
        <v>2</v>
      </c>
      <c r="O4" s="213">
        <v>6</v>
      </c>
      <c r="P4" s="213">
        <v>1</v>
      </c>
      <c r="Q4" s="213">
        <v>2</v>
      </c>
      <c r="R4" s="213">
        <v>0</v>
      </c>
      <c r="S4" s="213">
        <v>2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3">
        <v>0</v>
      </c>
      <c r="AA4" s="55">
        <f>SUM(E4:Z4)</f>
        <v>34</v>
      </c>
    </row>
    <row r="5" spans="1:27" s="13" customFormat="1" ht="15" customHeight="1">
      <c r="A5" s="298"/>
      <c r="B5" s="298"/>
      <c r="C5" s="195">
        <v>2</v>
      </c>
      <c r="D5" s="195" t="s">
        <v>9</v>
      </c>
      <c r="E5" s="213">
        <v>0</v>
      </c>
      <c r="F5" s="213">
        <v>0</v>
      </c>
      <c r="G5" s="213">
        <v>0</v>
      </c>
      <c r="H5" s="213">
        <v>2</v>
      </c>
      <c r="I5" s="213">
        <v>0</v>
      </c>
      <c r="J5" s="213">
        <v>1</v>
      </c>
      <c r="K5" s="213">
        <v>1</v>
      </c>
      <c r="L5" s="213">
        <v>0</v>
      </c>
      <c r="M5" s="213">
        <v>0</v>
      </c>
      <c r="N5" s="213">
        <v>0</v>
      </c>
      <c r="O5" s="213">
        <v>0</v>
      </c>
      <c r="P5" s="213">
        <v>1</v>
      </c>
      <c r="Q5" s="213">
        <v>0</v>
      </c>
      <c r="R5" s="213">
        <v>0</v>
      </c>
      <c r="S5" s="213">
        <v>0</v>
      </c>
      <c r="T5" s="213">
        <v>1</v>
      </c>
      <c r="U5" s="213">
        <v>0</v>
      </c>
      <c r="V5" s="213">
        <v>0</v>
      </c>
      <c r="W5" s="213">
        <v>0</v>
      </c>
      <c r="X5" s="213">
        <v>0</v>
      </c>
      <c r="Y5" s="213">
        <v>0</v>
      </c>
      <c r="Z5" s="213">
        <v>0</v>
      </c>
      <c r="AA5" s="55">
        <f aca="true" t="shared" si="0" ref="AA5:AA10">SUM(E5:Z5)</f>
        <v>6</v>
      </c>
    </row>
    <row r="6" spans="1:27" s="13" customFormat="1" ht="15" customHeight="1">
      <c r="A6" s="298"/>
      <c r="B6" s="298"/>
      <c r="C6" s="195">
        <v>3</v>
      </c>
      <c r="D6" s="195" t="s">
        <v>94</v>
      </c>
      <c r="E6" s="213">
        <v>4</v>
      </c>
      <c r="F6" s="213">
        <v>1</v>
      </c>
      <c r="G6" s="213">
        <v>1</v>
      </c>
      <c r="H6" s="213">
        <v>1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1</v>
      </c>
      <c r="O6" s="213">
        <v>1</v>
      </c>
      <c r="P6" s="213">
        <v>1</v>
      </c>
      <c r="Q6" s="213">
        <v>0</v>
      </c>
      <c r="R6" s="213">
        <v>2</v>
      </c>
      <c r="S6" s="213">
        <v>1</v>
      </c>
      <c r="T6" s="213">
        <v>0</v>
      </c>
      <c r="U6" s="213">
        <v>2</v>
      </c>
      <c r="V6" s="213">
        <v>1</v>
      </c>
      <c r="W6" s="213">
        <v>0</v>
      </c>
      <c r="X6" s="213">
        <v>0</v>
      </c>
      <c r="Y6" s="213">
        <v>0</v>
      </c>
      <c r="Z6" s="213">
        <v>0</v>
      </c>
      <c r="AA6" s="55">
        <f t="shared" si="0"/>
        <v>16</v>
      </c>
    </row>
    <row r="7" spans="1:27" s="13" customFormat="1" ht="15" customHeight="1">
      <c r="A7" s="298"/>
      <c r="B7" s="298"/>
      <c r="C7" s="195">
        <v>4</v>
      </c>
      <c r="D7" s="195" t="s">
        <v>64</v>
      </c>
      <c r="E7" s="213">
        <v>5</v>
      </c>
      <c r="F7" s="213">
        <v>1</v>
      </c>
      <c r="G7" s="213">
        <v>2</v>
      </c>
      <c r="H7" s="213">
        <v>2</v>
      </c>
      <c r="I7" s="213">
        <v>0</v>
      </c>
      <c r="J7" s="213">
        <v>0</v>
      </c>
      <c r="K7" s="213">
        <v>3</v>
      </c>
      <c r="L7" s="213">
        <v>3</v>
      </c>
      <c r="M7" s="213">
        <v>3</v>
      </c>
      <c r="N7" s="213">
        <v>2</v>
      </c>
      <c r="O7" s="213">
        <v>1</v>
      </c>
      <c r="P7" s="213">
        <v>2</v>
      </c>
      <c r="Q7" s="213">
        <v>2</v>
      </c>
      <c r="R7" s="213">
        <v>2</v>
      </c>
      <c r="S7" s="213">
        <v>1</v>
      </c>
      <c r="T7" s="213">
        <v>1</v>
      </c>
      <c r="U7" s="213">
        <v>2</v>
      </c>
      <c r="V7" s="213">
        <v>0</v>
      </c>
      <c r="W7" s="213">
        <v>0</v>
      </c>
      <c r="X7" s="213">
        <v>0</v>
      </c>
      <c r="Y7" s="213">
        <v>0</v>
      </c>
      <c r="Z7" s="213">
        <v>1</v>
      </c>
      <c r="AA7" s="55">
        <f t="shared" si="0"/>
        <v>33</v>
      </c>
    </row>
    <row r="8" spans="1:27" s="13" customFormat="1" ht="15" customHeight="1">
      <c r="A8" s="298"/>
      <c r="B8" s="298"/>
      <c r="C8" s="195">
        <v>5</v>
      </c>
      <c r="D8" s="195" t="s">
        <v>10</v>
      </c>
      <c r="E8" s="213">
        <v>3</v>
      </c>
      <c r="F8" s="213">
        <v>1</v>
      </c>
      <c r="G8" s="213">
        <v>0</v>
      </c>
      <c r="H8" s="213">
        <v>0</v>
      </c>
      <c r="I8" s="213">
        <v>0</v>
      </c>
      <c r="J8" s="213">
        <v>1</v>
      </c>
      <c r="K8" s="213">
        <v>8</v>
      </c>
      <c r="L8" s="213">
        <v>0</v>
      </c>
      <c r="M8" s="213">
        <v>2</v>
      </c>
      <c r="N8" s="213">
        <v>3</v>
      </c>
      <c r="O8" s="213">
        <v>0</v>
      </c>
      <c r="P8" s="213">
        <v>1</v>
      </c>
      <c r="Q8" s="213">
        <v>0</v>
      </c>
      <c r="R8" s="213">
        <v>1</v>
      </c>
      <c r="S8" s="213">
        <v>0</v>
      </c>
      <c r="T8" s="213">
        <v>0</v>
      </c>
      <c r="U8" s="213">
        <v>0</v>
      </c>
      <c r="V8" s="213"/>
      <c r="W8" s="213"/>
      <c r="X8" s="213"/>
      <c r="Y8" s="213"/>
      <c r="Z8" s="213">
        <v>0</v>
      </c>
      <c r="AA8" s="55">
        <f t="shared" si="0"/>
        <v>20</v>
      </c>
    </row>
    <row r="9" spans="1:27" s="13" customFormat="1" ht="15" customHeight="1">
      <c r="A9" s="298"/>
      <c r="B9" s="298"/>
      <c r="C9" s="195">
        <v>6</v>
      </c>
      <c r="D9" s="195" t="s">
        <v>96</v>
      </c>
      <c r="E9" s="213">
        <v>4</v>
      </c>
      <c r="F9" s="213">
        <v>1</v>
      </c>
      <c r="G9" s="213">
        <v>0</v>
      </c>
      <c r="H9" s="213">
        <v>0</v>
      </c>
      <c r="I9" s="213">
        <v>1</v>
      </c>
      <c r="J9" s="213">
        <v>0</v>
      </c>
      <c r="K9" s="213">
        <v>0</v>
      </c>
      <c r="L9" s="213">
        <v>3</v>
      </c>
      <c r="M9" s="213">
        <v>5</v>
      </c>
      <c r="N9" s="213">
        <v>0</v>
      </c>
      <c r="O9" s="213">
        <v>1</v>
      </c>
      <c r="P9" s="213">
        <v>1</v>
      </c>
      <c r="Q9" s="213">
        <v>0</v>
      </c>
      <c r="R9" s="213">
        <v>4</v>
      </c>
      <c r="S9" s="213">
        <v>1</v>
      </c>
      <c r="T9" s="213">
        <v>0</v>
      </c>
      <c r="U9" s="213">
        <v>0</v>
      </c>
      <c r="V9" s="213">
        <v>0</v>
      </c>
      <c r="W9" s="213">
        <v>0</v>
      </c>
      <c r="X9" s="213">
        <v>0</v>
      </c>
      <c r="Y9" s="213">
        <v>0</v>
      </c>
      <c r="Z9" s="213">
        <v>0</v>
      </c>
      <c r="AA9" s="55">
        <f t="shared" si="0"/>
        <v>21</v>
      </c>
    </row>
    <row r="10" spans="1:27" s="13" customFormat="1" ht="15" customHeight="1">
      <c r="A10" s="298"/>
      <c r="B10" s="298"/>
      <c r="C10" s="19">
        <v>7</v>
      </c>
      <c r="D10" s="19" t="s">
        <v>97</v>
      </c>
      <c r="E10" s="213">
        <v>9</v>
      </c>
      <c r="F10" s="213">
        <v>1</v>
      </c>
      <c r="G10" s="213">
        <v>1</v>
      </c>
      <c r="H10" s="213">
        <v>0</v>
      </c>
      <c r="I10" s="213">
        <v>0</v>
      </c>
      <c r="J10" s="213">
        <v>0</v>
      </c>
      <c r="K10" s="213">
        <v>3</v>
      </c>
      <c r="L10" s="213">
        <v>0</v>
      </c>
      <c r="M10" s="213">
        <v>1</v>
      </c>
      <c r="N10" s="213">
        <v>0</v>
      </c>
      <c r="O10" s="213">
        <v>0</v>
      </c>
      <c r="P10" s="213">
        <v>1</v>
      </c>
      <c r="Q10" s="213">
        <v>1</v>
      </c>
      <c r="R10" s="213">
        <v>1</v>
      </c>
      <c r="S10" s="213">
        <v>0</v>
      </c>
      <c r="T10" s="213">
        <v>0</v>
      </c>
      <c r="U10" s="213">
        <v>1</v>
      </c>
      <c r="V10" s="213">
        <v>0</v>
      </c>
      <c r="W10" s="213">
        <v>0</v>
      </c>
      <c r="X10" s="213">
        <v>0</v>
      </c>
      <c r="Y10" s="213">
        <v>0</v>
      </c>
      <c r="Z10" s="213">
        <v>0</v>
      </c>
      <c r="AA10" s="55">
        <f t="shared" si="0"/>
        <v>19</v>
      </c>
    </row>
    <row r="11" spans="1:27" s="13" customFormat="1" ht="15" customHeight="1">
      <c r="A11" s="298"/>
      <c r="B11" s="362"/>
      <c r="C11" s="363" t="s">
        <v>354</v>
      </c>
      <c r="D11" s="364"/>
      <c r="E11" s="10">
        <f>SUM(E4:E10)</f>
        <v>30</v>
      </c>
      <c r="F11" s="10">
        <f aca="true" t="shared" si="1" ref="F11:AA11">SUM(F4:F10)</f>
        <v>7</v>
      </c>
      <c r="G11" s="10">
        <f t="shared" si="1"/>
        <v>5</v>
      </c>
      <c r="H11" s="10">
        <f t="shared" si="1"/>
        <v>5</v>
      </c>
      <c r="I11" s="10">
        <f t="shared" si="1"/>
        <v>1</v>
      </c>
      <c r="J11" s="10">
        <f t="shared" si="1"/>
        <v>3</v>
      </c>
      <c r="K11" s="10">
        <f t="shared" si="1"/>
        <v>20</v>
      </c>
      <c r="L11" s="10">
        <f t="shared" si="1"/>
        <v>8</v>
      </c>
      <c r="M11" s="10">
        <f t="shared" si="1"/>
        <v>16</v>
      </c>
      <c r="N11" s="10">
        <f t="shared" si="1"/>
        <v>8</v>
      </c>
      <c r="O11" s="10">
        <f t="shared" si="1"/>
        <v>9</v>
      </c>
      <c r="P11" s="10">
        <f t="shared" si="1"/>
        <v>8</v>
      </c>
      <c r="Q11" s="10">
        <f t="shared" si="1"/>
        <v>5</v>
      </c>
      <c r="R11" s="10">
        <f t="shared" si="1"/>
        <v>10</v>
      </c>
      <c r="S11" s="10">
        <f t="shared" si="1"/>
        <v>5</v>
      </c>
      <c r="T11" s="10">
        <f t="shared" si="1"/>
        <v>2</v>
      </c>
      <c r="U11" s="10">
        <f t="shared" si="1"/>
        <v>5</v>
      </c>
      <c r="V11" s="10">
        <f t="shared" si="1"/>
        <v>1</v>
      </c>
      <c r="W11" s="10">
        <f t="shared" si="1"/>
        <v>0</v>
      </c>
      <c r="X11" s="10">
        <f t="shared" si="1"/>
        <v>0</v>
      </c>
      <c r="Y11" s="10">
        <f t="shared" si="1"/>
        <v>0</v>
      </c>
      <c r="Z11" s="10">
        <f t="shared" si="1"/>
        <v>1</v>
      </c>
      <c r="AA11" s="10">
        <f t="shared" si="1"/>
        <v>149</v>
      </c>
    </row>
    <row r="12" spans="1:27" s="13" customFormat="1" ht="15" customHeight="1">
      <c r="A12" s="298"/>
      <c r="B12" s="297" t="s">
        <v>341</v>
      </c>
      <c r="C12" s="20">
        <v>8</v>
      </c>
      <c r="D12" s="20" t="s">
        <v>11</v>
      </c>
      <c r="E12" s="213">
        <v>2</v>
      </c>
      <c r="F12" s="213">
        <v>0</v>
      </c>
      <c r="G12" s="213">
        <v>0</v>
      </c>
      <c r="H12" s="213">
        <v>0</v>
      </c>
      <c r="I12" s="213">
        <v>0</v>
      </c>
      <c r="J12" s="213">
        <v>1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1</v>
      </c>
      <c r="Q12" s="213">
        <v>2</v>
      </c>
      <c r="R12" s="213">
        <v>5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3">
        <v>0</v>
      </c>
      <c r="AA12" s="55">
        <f aca="true" t="shared" si="2" ref="AA12:AA68">SUM(E12:Z12)</f>
        <v>12</v>
      </c>
    </row>
    <row r="13" spans="1:27" s="13" customFormat="1" ht="15" customHeight="1">
      <c r="A13" s="298"/>
      <c r="B13" s="298"/>
      <c r="C13" s="195">
        <v>9</v>
      </c>
      <c r="D13" s="195" t="s">
        <v>99</v>
      </c>
      <c r="E13" s="213">
        <v>6</v>
      </c>
      <c r="F13" s="213">
        <v>1</v>
      </c>
      <c r="G13" s="213">
        <v>1</v>
      </c>
      <c r="H13" s="213">
        <v>0</v>
      </c>
      <c r="I13" s="213">
        <v>0</v>
      </c>
      <c r="J13" s="213">
        <v>0</v>
      </c>
      <c r="K13" s="213">
        <v>4</v>
      </c>
      <c r="L13" s="213">
        <v>1</v>
      </c>
      <c r="M13" s="213">
        <v>2</v>
      </c>
      <c r="N13" s="213">
        <v>1</v>
      </c>
      <c r="O13" s="213">
        <v>0</v>
      </c>
      <c r="P13" s="213">
        <v>1</v>
      </c>
      <c r="Q13" s="213">
        <v>1</v>
      </c>
      <c r="R13" s="213">
        <v>1</v>
      </c>
      <c r="S13" s="213">
        <v>2</v>
      </c>
      <c r="T13" s="213">
        <v>0</v>
      </c>
      <c r="U13" s="213">
        <v>0</v>
      </c>
      <c r="V13" s="213">
        <v>0</v>
      </c>
      <c r="W13" s="213">
        <v>0</v>
      </c>
      <c r="X13" s="213">
        <v>0</v>
      </c>
      <c r="Y13" s="213">
        <v>0</v>
      </c>
      <c r="Z13" s="213">
        <v>0</v>
      </c>
      <c r="AA13" s="55">
        <f t="shared" si="2"/>
        <v>21</v>
      </c>
    </row>
    <row r="14" spans="1:27" s="13" customFormat="1" ht="15" customHeight="1">
      <c r="A14" s="298"/>
      <c r="B14" s="298"/>
      <c r="C14" s="195">
        <v>10</v>
      </c>
      <c r="D14" s="195" t="s">
        <v>12</v>
      </c>
      <c r="E14" s="213">
        <v>7</v>
      </c>
      <c r="F14" s="213">
        <v>1</v>
      </c>
      <c r="G14" s="213">
        <v>1</v>
      </c>
      <c r="H14" s="213">
        <v>1</v>
      </c>
      <c r="I14" s="213">
        <v>0</v>
      </c>
      <c r="J14" s="213">
        <v>1</v>
      </c>
      <c r="K14" s="213">
        <v>1</v>
      </c>
      <c r="L14" s="213">
        <v>1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1</v>
      </c>
      <c r="T14" s="213">
        <v>2</v>
      </c>
      <c r="U14" s="213">
        <v>2</v>
      </c>
      <c r="V14" s="213">
        <v>0</v>
      </c>
      <c r="W14" s="213">
        <v>0</v>
      </c>
      <c r="X14" s="213">
        <v>0</v>
      </c>
      <c r="Y14" s="213">
        <v>0</v>
      </c>
      <c r="Z14" s="213">
        <v>0</v>
      </c>
      <c r="AA14" s="55">
        <f t="shared" si="2"/>
        <v>19</v>
      </c>
    </row>
    <row r="15" spans="1:27" s="13" customFormat="1" ht="15" customHeight="1">
      <c r="A15" s="298"/>
      <c r="B15" s="298"/>
      <c r="C15" s="195">
        <v>11</v>
      </c>
      <c r="D15" s="195" t="s">
        <v>13</v>
      </c>
      <c r="E15" s="213">
        <v>2</v>
      </c>
      <c r="F15" s="213">
        <v>0</v>
      </c>
      <c r="G15" s="213">
        <v>0</v>
      </c>
      <c r="H15" s="213">
        <v>2</v>
      </c>
      <c r="I15" s="213">
        <v>0</v>
      </c>
      <c r="J15" s="213">
        <v>1</v>
      </c>
      <c r="K15" s="213">
        <v>0</v>
      </c>
      <c r="L15" s="213">
        <v>1</v>
      </c>
      <c r="M15" s="213">
        <v>1</v>
      </c>
      <c r="N15" s="213">
        <v>0</v>
      </c>
      <c r="O15" s="213">
        <v>4</v>
      </c>
      <c r="P15" s="213">
        <v>2</v>
      </c>
      <c r="Q15" s="213">
        <v>2</v>
      </c>
      <c r="R15" s="213">
        <v>3</v>
      </c>
      <c r="S15" s="213">
        <v>1</v>
      </c>
      <c r="T15" s="213">
        <v>1</v>
      </c>
      <c r="U15" s="213">
        <v>1</v>
      </c>
      <c r="V15" s="213">
        <v>0</v>
      </c>
      <c r="W15" s="213">
        <v>0</v>
      </c>
      <c r="X15" s="213">
        <v>0</v>
      </c>
      <c r="Y15" s="213">
        <v>0</v>
      </c>
      <c r="Z15" s="213">
        <v>0</v>
      </c>
      <c r="AA15" s="55">
        <f t="shared" si="2"/>
        <v>21</v>
      </c>
    </row>
    <row r="16" spans="1:27" s="13" customFormat="1" ht="15" customHeight="1">
      <c r="A16" s="298"/>
      <c r="B16" s="298"/>
      <c r="C16" s="195">
        <v>12</v>
      </c>
      <c r="D16" s="19" t="s">
        <v>15</v>
      </c>
      <c r="E16" s="213">
        <v>5</v>
      </c>
      <c r="F16" s="213">
        <v>3</v>
      </c>
      <c r="G16" s="213">
        <v>1</v>
      </c>
      <c r="H16" s="213">
        <v>0</v>
      </c>
      <c r="I16" s="213">
        <v>1</v>
      </c>
      <c r="J16" s="213">
        <v>0</v>
      </c>
      <c r="K16" s="213">
        <v>4</v>
      </c>
      <c r="L16" s="213">
        <v>1</v>
      </c>
      <c r="M16" s="213">
        <v>1</v>
      </c>
      <c r="N16" s="213">
        <v>2</v>
      </c>
      <c r="O16" s="213">
        <v>2</v>
      </c>
      <c r="P16" s="213">
        <v>2</v>
      </c>
      <c r="Q16" s="213">
        <v>1</v>
      </c>
      <c r="R16" s="213">
        <v>0</v>
      </c>
      <c r="S16" s="213">
        <v>0</v>
      </c>
      <c r="T16" s="213">
        <v>0</v>
      </c>
      <c r="U16" s="213">
        <v>0</v>
      </c>
      <c r="V16" s="213">
        <v>1</v>
      </c>
      <c r="W16" s="213">
        <v>0</v>
      </c>
      <c r="X16" s="213">
        <v>0</v>
      </c>
      <c r="Y16" s="213">
        <v>0</v>
      </c>
      <c r="Z16" s="213">
        <v>0</v>
      </c>
      <c r="AA16" s="55">
        <f t="shared" si="2"/>
        <v>24</v>
      </c>
    </row>
    <row r="17" spans="1:27" s="13" customFormat="1" ht="15" customHeight="1">
      <c r="A17" s="298"/>
      <c r="B17" s="298"/>
      <c r="C17" s="19">
        <v>13</v>
      </c>
      <c r="D17" s="195" t="s">
        <v>14</v>
      </c>
      <c r="E17" s="213">
        <v>1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1</v>
      </c>
      <c r="L17" s="213">
        <v>1</v>
      </c>
      <c r="M17" s="213">
        <v>2</v>
      </c>
      <c r="N17" s="213">
        <v>0</v>
      </c>
      <c r="O17" s="213">
        <v>1</v>
      </c>
      <c r="P17" s="213">
        <v>4</v>
      </c>
      <c r="Q17" s="213">
        <v>0</v>
      </c>
      <c r="R17" s="213">
        <v>1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213">
        <v>0</v>
      </c>
      <c r="AA17" s="55">
        <f t="shared" si="2"/>
        <v>11</v>
      </c>
    </row>
    <row r="18" spans="1:27" s="13" customFormat="1" ht="15" customHeight="1">
      <c r="A18" s="298"/>
      <c r="B18" s="362"/>
      <c r="C18" s="363" t="s">
        <v>354</v>
      </c>
      <c r="D18" s="364"/>
      <c r="E18" s="10">
        <f>SUM(E12:E17)</f>
        <v>23</v>
      </c>
      <c r="F18" s="10">
        <f aca="true" t="shared" si="3" ref="F18:AA18">SUM(F12:F17)</f>
        <v>5</v>
      </c>
      <c r="G18" s="10">
        <f t="shared" si="3"/>
        <v>3</v>
      </c>
      <c r="H18" s="10">
        <f t="shared" si="3"/>
        <v>3</v>
      </c>
      <c r="I18" s="10">
        <f t="shared" si="3"/>
        <v>1</v>
      </c>
      <c r="J18" s="10">
        <f t="shared" si="3"/>
        <v>3</v>
      </c>
      <c r="K18" s="10">
        <f t="shared" si="3"/>
        <v>10</v>
      </c>
      <c r="L18" s="10">
        <f t="shared" si="3"/>
        <v>5</v>
      </c>
      <c r="M18" s="10">
        <f t="shared" si="3"/>
        <v>7</v>
      </c>
      <c r="N18" s="10">
        <f t="shared" si="3"/>
        <v>3</v>
      </c>
      <c r="O18" s="10">
        <f t="shared" si="3"/>
        <v>8</v>
      </c>
      <c r="P18" s="10">
        <f t="shared" si="3"/>
        <v>10</v>
      </c>
      <c r="Q18" s="10">
        <f t="shared" si="3"/>
        <v>6</v>
      </c>
      <c r="R18" s="10">
        <f t="shared" si="3"/>
        <v>10</v>
      </c>
      <c r="S18" s="10">
        <f t="shared" si="3"/>
        <v>4</v>
      </c>
      <c r="T18" s="10">
        <f t="shared" si="3"/>
        <v>3</v>
      </c>
      <c r="U18" s="10">
        <f t="shared" si="3"/>
        <v>3</v>
      </c>
      <c r="V18" s="10">
        <f t="shared" si="3"/>
        <v>1</v>
      </c>
      <c r="W18" s="10">
        <f t="shared" si="3"/>
        <v>0</v>
      </c>
      <c r="X18" s="10">
        <f t="shared" si="3"/>
        <v>0</v>
      </c>
      <c r="Y18" s="10">
        <f t="shared" si="3"/>
        <v>0</v>
      </c>
      <c r="Z18" s="10">
        <f t="shared" si="3"/>
        <v>0</v>
      </c>
      <c r="AA18" s="10">
        <f t="shared" si="3"/>
        <v>108</v>
      </c>
    </row>
    <row r="19" spans="1:27" s="13" customFormat="1" ht="15" customHeight="1">
      <c r="A19" s="298"/>
      <c r="B19" s="297" t="s">
        <v>342</v>
      </c>
      <c r="C19" s="20">
        <v>14</v>
      </c>
      <c r="D19" s="20" t="s">
        <v>103</v>
      </c>
      <c r="E19" s="213">
        <v>2</v>
      </c>
      <c r="F19" s="213">
        <v>1</v>
      </c>
      <c r="G19" s="213">
        <v>0</v>
      </c>
      <c r="H19" s="213">
        <v>0</v>
      </c>
      <c r="I19" s="213">
        <v>0</v>
      </c>
      <c r="J19" s="213">
        <v>0</v>
      </c>
      <c r="K19" s="213">
        <v>1</v>
      </c>
      <c r="L19" s="213">
        <v>0</v>
      </c>
      <c r="M19" s="213">
        <v>0</v>
      </c>
      <c r="N19" s="213">
        <v>1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1</v>
      </c>
      <c r="W19" s="213">
        <v>0</v>
      </c>
      <c r="X19" s="213">
        <v>0</v>
      </c>
      <c r="Y19" s="213">
        <v>0</v>
      </c>
      <c r="Z19" s="213">
        <v>0</v>
      </c>
      <c r="AA19" s="55">
        <f t="shared" si="2"/>
        <v>6</v>
      </c>
    </row>
    <row r="20" spans="1:27" s="13" customFormat="1" ht="15" customHeight="1">
      <c r="A20" s="298"/>
      <c r="B20" s="298"/>
      <c r="C20" s="195">
        <v>15</v>
      </c>
      <c r="D20" s="195" t="s">
        <v>104</v>
      </c>
      <c r="E20" s="213">
        <v>2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1</v>
      </c>
      <c r="O20" s="213">
        <v>0</v>
      </c>
      <c r="P20" s="213">
        <v>0</v>
      </c>
      <c r="Q20" s="213">
        <v>1</v>
      </c>
      <c r="R20" s="213">
        <v>0</v>
      </c>
      <c r="S20" s="213">
        <v>0</v>
      </c>
      <c r="T20" s="213">
        <v>0</v>
      </c>
      <c r="U20" s="213">
        <v>1</v>
      </c>
      <c r="V20" s="213">
        <v>0</v>
      </c>
      <c r="W20" s="213">
        <v>1</v>
      </c>
      <c r="X20" s="213">
        <v>0</v>
      </c>
      <c r="Y20" s="213">
        <v>0</v>
      </c>
      <c r="Z20" s="213">
        <v>0</v>
      </c>
      <c r="AA20" s="55">
        <f t="shared" si="2"/>
        <v>6</v>
      </c>
    </row>
    <row r="21" spans="1:27" s="13" customFormat="1" ht="15" customHeight="1">
      <c r="A21" s="298"/>
      <c r="B21" s="298"/>
      <c r="C21" s="195">
        <v>16</v>
      </c>
      <c r="D21" s="195" t="s">
        <v>16</v>
      </c>
      <c r="E21" s="213">
        <v>2</v>
      </c>
      <c r="F21" s="213">
        <v>1</v>
      </c>
      <c r="G21" s="213">
        <v>0</v>
      </c>
      <c r="H21" s="213">
        <v>2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1</v>
      </c>
      <c r="O21" s="213">
        <v>0</v>
      </c>
      <c r="P21" s="213">
        <v>0</v>
      </c>
      <c r="Q21" s="213">
        <v>1</v>
      </c>
      <c r="R21" s="213">
        <v>0</v>
      </c>
      <c r="S21" s="213">
        <v>0</v>
      </c>
      <c r="T21" s="213">
        <v>0</v>
      </c>
      <c r="U21" s="213">
        <v>1</v>
      </c>
      <c r="V21" s="213">
        <v>0</v>
      </c>
      <c r="W21" s="213">
        <v>0</v>
      </c>
      <c r="X21" s="213"/>
      <c r="Y21" s="213">
        <v>0</v>
      </c>
      <c r="Z21" s="213">
        <v>0</v>
      </c>
      <c r="AA21" s="55">
        <f t="shared" si="2"/>
        <v>8</v>
      </c>
    </row>
    <row r="22" spans="1:27" s="13" customFormat="1" ht="15" customHeight="1">
      <c r="A22" s="298"/>
      <c r="B22" s="298"/>
      <c r="C22" s="195">
        <v>17</v>
      </c>
      <c r="D22" s="195" t="s">
        <v>106</v>
      </c>
      <c r="E22" s="213">
        <v>3</v>
      </c>
      <c r="F22" s="213">
        <v>2</v>
      </c>
      <c r="G22" s="213">
        <v>0</v>
      </c>
      <c r="H22" s="213">
        <v>0</v>
      </c>
      <c r="I22" s="213">
        <v>0</v>
      </c>
      <c r="J22" s="213">
        <v>1</v>
      </c>
      <c r="K22" s="213">
        <v>1</v>
      </c>
      <c r="L22" s="213">
        <v>0</v>
      </c>
      <c r="M22" s="213">
        <v>0</v>
      </c>
      <c r="N22" s="213">
        <v>1</v>
      </c>
      <c r="O22" s="213">
        <v>1</v>
      </c>
      <c r="P22" s="213">
        <v>0</v>
      </c>
      <c r="Q22" s="213">
        <v>0</v>
      </c>
      <c r="R22" s="213">
        <v>0</v>
      </c>
      <c r="S22" s="213">
        <v>0</v>
      </c>
      <c r="T22" s="213">
        <v>1</v>
      </c>
      <c r="U22" s="213">
        <v>1</v>
      </c>
      <c r="V22" s="213">
        <v>0</v>
      </c>
      <c r="W22" s="213">
        <v>0</v>
      </c>
      <c r="X22" s="213">
        <v>0</v>
      </c>
      <c r="Y22" s="213">
        <v>0</v>
      </c>
      <c r="Z22" s="213">
        <v>0</v>
      </c>
      <c r="AA22" s="55">
        <f t="shared" si="2"/>
        <v>11</v>
      </c>
    </row>
    <row r="23" spans="1:27" s="13" customFormat="1" ht="15" customHeight="1">
      <c r="A23" s="298"/>
      <c r="B23" s="298"/>
      <c r="C23" s="195">
        <v>18</v>
      </c>
      <c r="D23" s="195" t="s">
        <v>107</v>
      </c>
      <c r="E23" s="213">
        <v>4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1</v>
      </c>
      <c r="L23" s="213">
        <v>2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1</v>
      </c>
      <c r="S23" s="213">
        <v>0</v>
      </c>
      <c r="T23" s="213">
        <v>0</v>
      </c>
      <c r="U23" s="213">
        <v>1</v>
      </c>
      <c r="V23" s="213">
        <v>0</v>
      </c>
      <c r="W23" s="213">
        <v>0</v>
      </c>
      <c r="X23" s="213">
        <v>0</v>
      </c>
      <c r="Y23" s="213">
        <v>0</v>
      </c>
      <c r="Z23" s="213">
        <v>0</v>
      </c>
      <c r="AA23" s="55">
        <f t="shared" si="2"/>
        <v>9</v>
      </c>
    </row>
    <row r="24" spans="1:27" s="13" customFormat="1" ht="15" customHeight="1">
      <c r="A24" s="298"/>
      <c r="B24" s="298"/>
      <c r="C24" s="195">
        <v>19</v>
      </c>
      <c r="D24" s="195" t="s">
        <v>108</v>
      </c>
      <c r="E24" s="213">
        <v>3</v>
      </c>
      <c r="F24" s="213">
        <v>1</v>
      </c>
      <c r="G24" s="213">
        <v>0</v>
      </c>
      <c r="H24" s="213">
        <v>3</v>
      </c>
      <c r="I24" s="213">
        <v>0</v>
      </c>
      <c r="J24" s="213">
        <v>5</v>
      </c>
      <c r="K24" s="213">
        <v>1</v>
      </c>
      <c r="L24" s="213">
        <v>1</v>
      </c>
      <c r="M24" s="213">
        <v>1</v>
      </c>
      <c r="N24" s="213">
        <v>0</v>
      </c>
      <c r="O24" s="213">
        <v>1</v>
      </c>
      <c r="P24" s="213">
        <v>1</v>
      </c>
      <c r="Q24" s="213">
        <v>2</v>
      </c>
      <c r="R24" s="213">
        <v>1</v>
      </c>
      <c r="S24" s="213">
        <v>0</v>
      </c>
      <c r="T24" s="213">
        <v>1</v>
      </c>
      <c r="U24" s="213">
        <v>0</v>
      </c>
      <c r="V24" s="213">
        <v>1</v>
      </c>
      <c r="W24" s="213">
        <v>0</v>
      </c>
      <c r="X24" s="213">
        <v>0</v>
      </c>
      <c r="Y24" s="213">
        <v>0</v>
      </c>
      <c r="Z24" s="213">
        <v>0</v>
      </c>
      <c r="AA24" s="55">
        <f t="shared" si="2"/>
        <v>22</v>
      </c>
    </row>
    <row r="25" spans="1:27" s="13" customFormat="1" ht="15" customHeight="1">
      <c r="A25" s="298"/>
      <c r="B25" s="362"/>
      <c r="C25" s="363" t="s">
        <v>354</v>
      </c>
      <c r="D25" s="364"/>
      <c r="E25" s="10">
        <f>SUM(E19:E24)</f>
        <v>16</v>
      </c>
      <c r="F25" s="10">
        <f aca="true" t="shared" si="4" ref="F25:AA25">SUM(F19:F24)</f>
        <v>5</v>
      </c>
      <c r="G25" s="10">
        <f t="shared" si="4"/>
        <v>0</v>
      </c>
      <c r="H25" s="10">
        <f t="shared" si="4"/>
        <v>5</v>
      </c>
      <c r="I25" s="10">
        <f t="shared" si="4"/>
        <v>0</v>
      </c>
      <c r="J25" s="10">
        <f t="shared" si="4"/>
        <v>6</v>
      </c>
      <c r="K25" s="10">
        <f t="shared" si="4"/>
        <v>4</v>
      </c>
      <c r="L25" s="10">
        <f t="shared" si="4"/>
        <v>3</v>
      </c>
      <c r="M25" s="10">
        <f t="shared" si="4"/>
        <v>1</v>
      </c>
      <c r="N25" s="10">
        <f t="shared" si="4"/>
        <v>4</v>
      </c>
      <c r="O25" s="10">
        <f t="shared" si="4"/>
        <v>2</v>
      </c>
      <c r="P25" s="10">
        <f t="shared" si="4"/>
        <v>1</v>
      </c>
      <c r="Q25" s="10">
        <f t="shared" si="4"/>
        <v>4</v>
      </c>
      <c r="R25" s="10">
        <f t="shared" si="4"/>
        <v>2</v>
      </c>
      <c r="S25" s="10">
        <f t="shared" si="4"/>
        <v>0</v>
      </c>
      <c r="T25" s="10">
        <f t="shared" si="4"/>
        <v>2</v>
      </c>
      <c r="U25" s="10">
        <f t="shared" si="4"/>
        <v>4</v>
      </c>
      <c r="V25" s="10">
        <f t="shared" si="4"/>
        <v>2</v>
      </c>
      <c r="W25" s="10">
        <f t="shared" si="4"/>
        <v>1</v>
      </c>
      <c r="X25" s="10">
        <f t="shared" si="4"/>
        <v>0</v>
      </c>
      <c r="Y25" s="10">
        <f t="shared" si="4"/>
        <v>0</v>
      </c>
      <c r="Z25" s="10">
        <f t="shared" si="4"/>
        <v>0</v>
      </c>
      <c r="AA25" s="10">
        <f t="shared" si="4"/>
        <v>62</v>
      </c>
    </row>
    <row r="26" spans="1:27" s="13" customFormat="1" ht="15" customHeight="1">
      <c r="A26" s="362"/>
      <c r="B26" s="356" t="s">
        <v>220</v>
      </c>
      <c r="C26" s="356"/>
      <c r="D26" s="293"/>
      <c r="E26" s="10">
        <f>E25+E18+E11</f>
        <v>69</v>
      </c>
      <c r="F26" s="10">
        <f aca="true" t="shared" si="5" ref="F26:AA26">F25+F18+F11</f>
        <v>17</v>
      </c>
      <c r="G26" s="10">
        <f t="shared" si="5"/>
        <v>8</v>
      </c>
      <c r="H26" s="10">
        <f t="shared" si="5"/>
        <v>13</v>
      </c>
      <c r="I26" s="10">
        <f t="shared" si="5"/>
        <v>2</v>
      </c>
      <c r="J26" s="10">
        <f t="shared" si="5"/>
        <v>12</v>
      </c>
      <c r="K26" s="10">
        <f t="shared" si="5"/>
        <v>34</v>
      </c>
      <c r="L26" s="10">
        <f t="shared" si="5"/>
        <v>16</v>
      </c>
      <c r="M26" s="10">
        <f t="shared" si="5"/>
        <v>24</v>
      </c>
      <c r="N26" s="10">
        <f t="shared" si="5"/>
        <v>15</v>
      </c>
      <c r="O26" s="10">
        <f t="shared" si="5"/>
        <v>19</v>
      </c>
      <c r="P26" s="10">
        <f t="shared" si="5"/>
        <v>19</v>
      </c>
      <c r="Q26" s="10">
        <f t="shared" si="5"/>
        <v>15</v>
      </c>
      <c r="R26" s="10">
        <f t="shared" si="5"/>
        <v>22</v>
      </c>
      <c r="S26" s="10">
        <f t="shared" si="5"/>
        <v>9</v>
      </c>
      <c r="T26" s="10">
        <f t="shared" si="5"/>
        <v>7</v>
      </c>
      <c r="U26" s="10">
        <f t="shared" si="5"/>
        <v>12</v>
      </c>
      <c r="V26" s="10">
        <f t="shared" si="5"/>
        <v>4</v>
      </c>
      <c r="W26" s="10">
        <f t="shared" si="5"/>
        <v>1</v>
      </c>
      <c r="X26" s="10">
        <f t="shared" si="5"/>
        <v>0</v>
      </c>
      <c r="Y26" s="10">
        <f t="shared" si="5"/>
        <v>0</v>
      </c>
      <c r="Z26" s="10">
        <f t="shared" si="5"/>
        <v>1</v>
      </c>
      <c r="AA26" s="10">
        <f t="shared" si="5"/>
        <v>319</v>
      </c>
    </row>
    <row r="27" spans="1:27" s="13" customFormat="1" ht="15" customHeight="1">
      <c r="A27" s="297" t="s">
        <v>242</v>
      </c>
      <c r="B27" s="297" t="s">
        <v>340</v>
      </c>
      <c r="C27" s="195">
        <v>20</v>
      </c>
      <c r="D27" s="195" t="s">
        <v>17</v>
      </c>
      <c r="E27" s="213">
        <v>9</v>
      </c>
      <c r="F27" s="213">
        <v>1</v>
      </c>
      <c r="G27" s="213">
        <v>2</v>
      </c>
      <c r="H27" s="213">
        <v>0</v>
      </c>
      <c r="I27" s="213">
        <v>0</v>
      </c>
      <c r="J27" s="213">
        <v>1</v>
      </c>
      <c r="K27" s="213">
        <v>1</v>
      </c>
      <c r="L27" s="213">
        <v>0</v>
      </c>
      <c r="M27" s="213">
        <v>1</v>
      </c>
      <c r="N27" s="213">
        <v>0</v>
      </c>
      <c r="O27" s="213">
        <v>1</v>
      </c>
      <c r="P27" s="213">
        <v>0</v>
      </c>
      <c r="Q27" s="213">
        <v>0</v>
      </c>
      <c r="R27" s="213">
        <v>0</v>
      </c>
      <c r="S27" s="213">
        <v>0</v>
      </c>
      <c r="T27" s="213">
        <v>0</v>
      </c>
      <c r="U27" s="213">
        <v>0</v>
      </c>
      <c r="V27" s="213">
        <v>1</v>
      </c>
      <c r="W27" s="213">
        <v>0</v>
      </c>
      <c r="X27" s="213">
        <v>0</v>
      </c>
      <c r="Y27" s="213">
        <v>0</v>
      </c>
      <c r="Z27" s="213">
        <v>0</v>
      </c>
      <c r="AA27" s="55">
        <f t="shared" si="2"/>
        <v>17</v>
      </c>
    </row>
    <row r="28" spans="1:27" s="13" customFormat="1" ht="15" customHeight="1">
      <c r="A28" s="298"/>
      <c r="B28" s="298"/>
      <c r="C28" s="195">
        <v>21</v>
      </c>
      <c r="D28" s="195" t="s">
        <v>18</v>
      </c>
      <c r="E28" s="213">
        <v>7</v>
      </c>
      <c r="F28" s="213">
        <v>6</v>
      </c>
      <c r="G28" s="213">
        <v>1</v>
      </c>
      <c r="H28" s="213">
        <v>3</v>
      </c>
      <c r="I28" s="213">
        <v>1</v>
      </c>
      <c r="J28" s="213">
        <v>1</v>
      </c>
      <c r="K28" s="213">
        <v>3</v>
      </c>
      <c r="L28" s="213">
        <v>4</v>
      </c>
      <c r="M28" s="213">
        <v>5</v>
      </c>
      <c r="N28" s="213">
        <v>3</v>
      </c>
      <c r="O28" s="213">
        <v>3</v>
      </c>
      <c r="P28" s="213">
        <v>0</v>
      </c>
      <c r="Q28" s="213">
        <v>2</v>
      </c>
      <c r="R28" s="213">
        <v>0</v>
      </c>
      <c r="S28" s="213">
        <v>1</v>
      </c>
      <c r="T28" s="213">
        <v>0</v>
      </c>
      <c r="U28" s="213">
        <v>1</v>
      </c>
      <c r="V28" s="213">
        <v>0</v>
      </c>
      <c r="W28" s="213">
        <v>1</v>
      </c>
      <c r="X28" s="213">
        <v>0</v>
      </c>
      <c r="Y28" s="213">
        <v>1</v>
      </c>
      <c r="Z28" s="213">
        <v>0</v>
      </c>
      <c r="AA28" s="55">
        <f t="shared" si="2"/>
        <v>43</v>
      </c>
    </row>
    <row r="29" spans="1:27" s="13" customFormat="1" ht="15" customHeight="1">
      <c r="A29" s="298"/>
      <c r="B29" s="298"/>
      <c r="C29" s="195">
        <v>22</v>
      </c>
      <c r="D29" s="195" t="s">
        <v>112</v>
      </c>
      <c r="E29" s="213">
        <v>3</v>
      </c>
      <c r="F29" s="213">
        <v>2</v>
      </c>
      <c r="G29" s="213">
        <v>1</v>
      </c>
      <c r="H29" s="213">
        <v>2</v>
      </c>
      <c r="I29" s="213">
        <v>0</v>
      </c>
      <c r="J29" s="213">
        <v>0</v>
      </c>
      <c r="K29" s="213">
        <v>0</v>
      </c>
      <c r="L29" s="213">
        <v>3</v>
      </c>
      <c r="M29" s="213">
        <v>1</v>
      </c>
      <c r="N29" s="213">
        <v>1</v>
      </c>
      <c r="O29" s="213">
        <v>2</v>
      </c>
      <c r="P29" s="213">
        <v>0</v>
      </c>
      <c r="Q29" s="213">
        <v>3</v>
      </c>
      <c r="R29" s="213">
        <v>0</v>
      </c>
      <c r="S29" s="213">
        <v>0</v>
      </c>
      <c r="T29" s="213">
        <v>0</v>
      </c>
      <c r="U29" s="213">
        <v>0</v>
      </c>
      <c r="V29" s="213">
        <v>0</v>
      </c>
      <c r="W29" s="213">
        <v>0</v>
      </c>
      <c r="X29" s="213">
        <v>0</v>
      </c>
      <c r="Y29" s="213">
        <v>0</v>
      </c>
      <c r="Z29" s="213">
        <v>0</v>
      </c>
      <c r="AA29" s="55">
        <f t="shared" si="2"/>
        <v>18</v>
      </c>
    </row>
    <row r="30" spans="1:27" s="13" customFormat="1" ht="15" customHeight="1">
      <c r="A30" s="298"/>
      <c r="B30" s="298"/>
      <c r="C30" s="195">
        <v>23</v>
      </c>
      <c r="D30" s="195" t="s">
        <v>343</v>
      </c>
      <c r="E30" s="10">
        <v>5</v>
      </c>
      <c r="F30" s="10">
        <v>1</v>
      </c>
      <c r="G30" s="10">
        <v>3</v>
      </c>
      <c r="H30" s="10">
        <v>0</v>
      </c>
      <c r="I30" s="10">
        <v>0</v>
      </c>
      <c r="J30" s="10">
        <v>1</v>
      </c>
      <c r="K30" s="10">
        <v>2</v>
      </c>
      <c r="L30" s="10">
        <v>1</v>
      </c>
      <c r="M30" s="10">
        <v>2</v>
      </c>
      <c r="N30" s="10">
        <v>0</v>
      </c>
      <c r="O30" s="10">
        <v>3</v>
      </c>
      <c r="P30" s="10">
        <v>2</v>
      </c>
      <c r="Q30" s="10">
        <v>1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55">
        <f t="shared" si="2"/>
        <v>23</v>
      </c>
    </row>
    <row r="31" spans="1:27" s="13" customFormat="1" ht="15" customHeight="1">
      <c r="A31" s="298"/>
      <c r="B31" s="298"/>
      <c r="C31" s="195">
        <v>24</v>
      </c>
      <c r="D31" s="72" t="s">
        <v>344</v>
      </c>
      <c r="E31" s="10">
        <v>1</v>
      </c>
      <c r="F31" s="10">
        <v>0</v>
      </c>
      <c r="G31" s="10">
        <v>2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2</v>
      </c>
      <c r="N31" s="10">
        <v>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5">
        <f t="shared" si="2"/>
        <v>11</v>
      </c>
    </row>
    <row r="32" spans="1:27" s="13" customFormat="1" ht="15" customHeight="1">
      <c r="A32" s="298"/>
      <c r="B32" s="298"/>
      <c r="C32" s="195">
        <v>25</v>
      </c>
      <c r="D32" s="195" t="s">
        <v>219</v>
      </c>
      <c r="E32" s="10">
        <v>5</v>
      </c>
      <c r="F32" s="10">
        <v>1</v>
      </c>
      <c r="G32" s="10">
        <v>1</v>
      </c>
      <c r="H32" s="10">
        <v>0</v>
      </c>
      <c r="I32" s="10">
        <v>1</v>
      </c>
      <c r="J32" s="10">
        <v>2</v>
      </c>
      <c r="K32" s="10">
        <v>0</v>
      </c>
      <c r="L32" s="10">
        <v>0</v>
      </c>
      <c r="M32" s="10">
        <v>0</v>
      </c>
      <c r="N32" s="10">
        <v>3</v>
      </c>
      <c r="O32" s="10">
        <v>2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55">
        <f t="shared" si="2"/>
        <v>17</v>
      </c>
    </row>
    <row r="33" spans="1:27" s="13" customFormat="1" ht="15" customHeight="1">
      <c r="A33" s="298"/>
      <c r="B33" s="298"/>
      <c r="C33" s="195">
        <v>26</v>
      </c>
      <c r="D33" s="195" t="s">
        <v>20</v>
      </c>
      <c r="E33" s="213">
        <v>6</v>
      </c>
      <c r="F33" s="213">
        <v>1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1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3">
        <v>0</v>
      </c>
      <c r="W33" s="213">
        <v>0</v>
      </c>
      <c r="X33" s="213">
        <v>0</v>
      </c>
      <c r="Y33" s="213">
        <v>0</v>
      </c>
      <c r="Z33" s="213">
        <v>0</v>
      </c>
      <c r="AA33" s="55">
        <f t="shared" si="2"/>
        <v>8</v>
      </c>
    </row>
    <row r="34" spans="1:27" s="13" customFormat="1" ht="15" customHeight="1">
      <c r="A34" s="298"/>
      <c r="B34" s="362"/>
      <c r="C34" s="363" t="s">
        <v>354</v>
      </c>
      <c r="D34" s="364"/>
      <c r="E34" s="10">
        <f>SUM(E27:E33)</f>
        <v>36</v>
      </c>
      <c r="F34" s="10">
        <f aca="true" t="shared" si="6" ref="F34:AA34">SUM(F27:F33)</f>
        <v>12</v>
      </c>
      <c r="G34" s="10">
        <f t="shared" si="6"/>
        <v>10</v>
      </c>
      <c r="H34" s="10">
        <f t="shared" si="6"/>
        <v>5</v>
      </c>
      <c r="I34" s="10">
        <f t="shared" si="6"/>
        <v>2</v>
      </c>
      <c r="J34" s="10">
        <f t="shared" si="6"/>
        <v>6</v>
      </c>
      <c r="K34" s="10">
        <f t="shared" si="6"/>
        <v>6</v>
      </c>
      <c r="L34" s="10">
        <f t="shared" si="6"/>
        <v>9</v>
      </c>
      <c r="M34" s="10">
        <f t="shared" si="6"/>
        <v>11</v>
      </c>
      <c r="N34" s="10">
        <f t="shared" si="6"/>
        <v>11</v>
      </c>
      <c r="O34" s="10">
        <f t="shared" si="6"/>
        <v>11</v>
      </c>
      <c r="P34" s="10">
        <f t="shared" si="6"/>
        <v>2</v>
      </c>
      <c r="Q34" s="10">
        <f t="shared" si="6"/>
        <v>6</v>
      </c>
      <c r="R34" s="10">
        <f t="shared" si="6"/>
        <v>0</v>
      </c>
      <c r="S34" s="10">
        <f t="shared" si="6"/>
        <v>2</v>
      </c>
      <c r="T34" s="10">
        <f t="shared" si="6"/>
        <v>2</v>
      </c>
      <c r="U34" s="10">
        <f t="shared" si="6"/>
        <v>1</v>
      </c>
      <c r="V34" s="10">
        <f t="shared" si="6"/>
        <v>2</v>
      </c>
      <c r="W34" s="10">
        <f t="shared" si="6"/>
        <v>1</v>
      </c>
      <c r="X34" s="10">
        <f t="shared" si="6"/>
        <v>0</v>
      </c>
      <c r="Y34" s="10">
        <f t="shared" si="6"/>
        <v>2</v>
      </c>
      <c r="Z34" s="10">
        <f t="shared" si="6"/>
        <v>0</v>
      </c>
      <c r="AA34" s="10">
        <f t="shared" si="6"/>
        <v>137</v>
      </c>
    </row>
    <row r="35" spans="1:27" s="13" customFormat="1" ht="15" customHeight="1">
      <c r="A35" s="298"/>
      <c r="B35" s="297" t="s">
        <v>341</v>
      </c>
      <c r="C35" s="195">
        <v>27</v>
      </c>
      <c r="D35" s="195" t="s">
        <v>346</v>
      </c>
      <c r="E35" s="213">
        <v>9</v>
      </c>
      <c r="F35" s="213">
        <v>6</v>
      </c>
      <c r="G35" s="213">
        <v>5</v>
      </c>
      <c r="H35" s="213">
        <v>4</v>
      </c>
      <c r="I35" s="213">
        <v>1</v>
      </c>
      <c r="J35" s="213">
        <v>6</v>
      </c>
      <c r="K35" s="213">
        <v>9</v>
      </c>
      <c r="L35" s="213">
        <v>5</v>
      </c>
      <c r="M35" s="213">
        <v>8</v>
      </c>
      <c r="N35" s="213">
        <v>4</v>
      </c>
      <c r="O35" s="213">
        <v>5</v>
      </c>
      <c r="P35" s="213">
        <v>7</v>
      </c>
      <c r="Q35" s="213">
        <v>4</v>
      </c>
      <c r="R35" s="213">
        <v>2</v>
      </c>
      <c r="S35" s="213">
        <v>4</v>
      </c>
      <c r="T35" s="213">
        <v>0</v>
      </c>
      <c r="U35" s="213">
        <v>2</v>
      </c>
      <c r="V35" s="213">
        <v>0</v>
      </c>
      <c r="W35" s="213">
        <v>0</v>
      </c>
      <c r="X35" s="213">
        <v>0</v>
      </c>
      <c r="Y35" s="213">
        <v>0</v>
      </c>
      <c r="Z35" s="213">
        <v>0</v>
      </c>
      <c r="AA35" s="55">
        <f t="shared" si="2"/>
        <v>81</v>
      </c>
    </row>
    <row r="36" spans="1:27" s="13" customFormat="1" ht="15" customHeight="1">
      <c r="A36" s="298"/>
      <c r="B36" s="298"/>
      <c r="C36" s="195">
        <v>28</v>
      </c>
      <c r="D36" s="195" t="s">
        <v>111</v>
      </c>
      <c r="E36" s="213">
        <v>15</v>
      </c>
      <c r="F36" s="213">
        <v>5</v>
      </c>
      <c r="G36" s="213">
        <v>5</v>
      </c>
      <c r="H36" s="213">
        <v>1</v>
      </c>
      <c r="I36" s="213">
        <v>1</v>
      </c>
      <c r="J36" s="213">
        <v>6</v>
      </c>
      <c r="K36" s="213">
        <v>2</v>
      </c>
      <c r="L36" s="213">
        <v>2</v>
      </c>
      <c r="M36" s="213">
        <v>1</v>
      </c>
      <c r="N36" s="213">
        <v>1</v>
      </c>
      <c r="O36" s="213">
        <v>7</v>
      </c>
      <c r="P36" s="213">
        <v>1</v>
      </c>
      <c r="Q36" s="213">
        <v>4</v>
      </c>
      <c r="R36" s="213">
        <v>2</v>
      </c>
      <c r="S36" s="213">
        <v>1</v>
      </c>
      <c r="T36" s="213">
        <v>2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55">
        <f t="shared" si="2"/>
        <v>56</v>
      </c>
    </row>
    <row r="37" spans="1:27" s="13" customFormat="1" ht="15" customHeight="1">
      <c r="A37" s="298"/>
      <c r="B37" s="298"/>
      <c r="C37" s="195">
        <v>29</v>
      </c>
      <c r="D37" s="195" t="s">
        <v>553</v>
      </c>
      <c r="E37" s="213">
        <v>0</v>
      </c>
      <c r="F37" s="213">
        <v>1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1</v>
      </c>
      <c r="P37" s="213">
        <v>0</v>
      </c>
      <c r="Q37" s="213">
        <v>0</v>
      </c>
      <c r="R37" s="213">
        <v>0</v>
      </c>
      <c r="S37" s="213">
        <v>0</v>
      </c>
      <c r="T37" s="213">
        <v>1</v>
      </c>
      <c r="U37" s="213">
        <v>0</v>
      </c>
      <c r="V37" s="213">
        <v>0</v>
      </c>
      <c r="W37" s="213">
        <v>0</v>
      </c>
      <c r="X37" s="213">
        <v>0</v>
      </c>
      <c r="Y37" s="213">
        <v>0</v>
      </c>
      <c r="Z37" s="213">
        <v>0</v>
      </c>
      <c r="AA37" s="55">
        <f t="shared" si="2"/>
        <v>3</v>
      </c>
    </row>
    <row r="38" spans="1:27" s="13" customFormat="1" ht="15" customHeight="1">
      <c r="A38" s="298"/>
      <c r="B38" s="298"/>
      <c r="C38" s="195">
        <v>30</v>
      </c>
      <c r="D38" s="195" t="s">
        <v>115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1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1</v>
      </c>
      <c r="R38" s="213">
        <v>1</v>
      </c>
      <c r="S38" s="213">
        <v>1</v>
      </c>
      <c r="T38" s="213">
        <v>0</v>
      </c>
      <c r="U38" s="213">
        <v>0</v>
      </c>
      <c r="V38" s="213">
        <v>0</v>
      </c>
      <c r="W38" s="213">
        <v>0</v>
      </c>
      <c r="X38" s="213">
        <v>0</v>
      </c>
      <c r="Y38" s="213">
        <v>0</v>
      </c>
      <c r="Z38" s="213">
        <v>0</v>
      </c>
      <c r="AA38" s="55">
        <f t="shared" si="2"/>
        <v>4</v>
      </c>
    </row>
    <row r="39" spans="1:27" s="13" customFormat="1" ht="15" customHeight="1">
      <c r="A39" s="298"/>
      <c r="B39" s="298"/>
      <c r="C39" s="195">
        <v>31</v>
      </c>
      <c r="D39" s="195" t="s">
        <v>21</v>
      </c>
      <c r="E39" s="213">
        <v>3</v>
      </c>
      <c r="F39" s="213">
        <v>3</v>
      </c>
      <c r="G39" s="213">
        <v>1</v>
      </c>
      <c r="H39" s="213">
        <v>0</v>
      </c>
      <c r="I39" s="213">
        <v>0</v>
      </c>
      <c r="J39" s="213">
        <v>1</v>
      </c>
      <c r="K39" s="213">
        <v>1</v>
      </c>
      <c r="L39" s="213">
        <v>0</v>
      </c>
      <c r="M39" s="213">
        <v>1</v>
      </c>
      <c r="N39" s="213">
        <v>1</v>
      </c>
      <c r="O39" s="213">
        <v>1</v>
      </c>
      <c r="P39" s="213">
        <v>0</v>
      </c>
      <c r="Q39" s="213">
        <v>1</v>
      </c>
      <c r="R39" s="213">
        <v>1</v>
      </c>
      <c r="S39" s="213">
        <v>1</v>
      </c>
      <c r="T39" s="213">
        <v>0</v>
      </c>
      <c r="U39" s="213">
        <v>0</v>
      </c>
      <c r="V39" s="213">
        <v>0</v>
      </c>
      <c r="W39" s="213">
        <v>0</v>
      </c>
      <c r="X39" s="213">
        <v>0</v>
      </c>
      <c r="Y39" s="213">
        <v>0</v>
      </c>
      <c r="Z39" s="213">
        <v>0</v>
      </c>
      <c r="AA39" s="55">
        <f t="shared" si="2"/>
        <v>15</v>
      </c>
    </row>
    <row r="40" spans="1:27" s="13" customFormat="1" ht="15" customHeight="1">
      <c r="A40" s="298"/>
      <c r="B40" s="298"/>
      <c r="C40" s="195">
        <v>32</v>
      </c>
      <c r="D40" s="195" t="s">
        <v>22</v>
      </c>
      <c r="E40" s="213">
        <v>10</v>
      </c>
      <c r="F40" s="213">
        <v>3</v>
      </c>
      <c r="G40" s="213">
        <v>2</v>
      </c>
      <c r="H40" s="213">
        <v>3</v>
      </c>
      <c r="I40" s="213">
        <v>3</v>
      </c>
      <c r="J40" s="213">
        <v>3</v>
      </c>
      <c r="K40" s="213">
        <v>3</v>
      </c>
      <c r="L40" s="213">
        <v>0</v>
      </c>
      <c r="M40" s="213">
        <v>3</v>
      </c>
      <c r="N40" s="213">
        <v>1</v>
      </c>
      <c r="O40" s="213">
        <v>2</v>
      </c>
      <c r="P40" s="213">
        <v>1</v>
      </c>
      <c r="Q40" s="213">
        <v>0</v>
      </c>
      <c r="R40" s="213">
        <v>2</v>
      </c>
      <c r="S40" s="213">
        <v>4</v>
      </c>
      <c r="T40" s="213">
        <v>0</v>
      </c>
      <c r="U40" s="213">
        <v>0</v>
      </c>
      <c r="V40" s="213">
        <v>0</v>
      </c>
      <c r="W40" s="213">
        <v>0</v>
      </c>
      <c r="X40" s="213">
        <v>0</v>
      </c>
      <c r="Y40" s="213">
        <v>0</v>
      </c>
      <c r="Z40" s="213">
        <v>0</v>
      </c>
      <c r="AA40" s="55">
        <f t="shared" si="2"/>
        <v>40</v>
      </c>
    </row>
    <row r="41" spans="1:27" s="13" customFormat="1" ht="15" customHeight="1">
      <c r="A41" s="298"/>
      <c r="B41" s="298"/>
      <c r="C41" s="195">
        <v>33</v>
      </c>
      <c r="D41" s="195" t="s">
        <v>116</v>
      </c>
      <c r="E41" s="213">
        <v>7</v>
      </c>
      <c r="F41" s="213">
        <v>0</v>
      </c>
      <c r="G41" s="213">
        <v>1</v>
      </c>
      <c r="H41" s="213">
        <v>1</v>
      </c>
      <c r="I41" s="213">
        <v>0</v>
      </c>
      <c r="J41" s="213">
        <v>1</v>
      </c>
      <c r="K41" s="213">
        <v>0</v>
      </c>
      <c r="L41" s="213">
        <v>1</v>
      </c>
      <c r="M41" s="213">
        <v>2</v>
      </c>
      <c r="N41" s="213">
        <v>1</v>
      </c>
      <c r="O41" s="213">
        <v>1</v>
      </c>
      <c r="P41" s="213">
        <v>2</v>
      </c>
      <c r="Q41" s="213">
        <v>0</v>
      </c>
      <c r="R41" s="213">
        <v>0</v>
      </c>
      <c r="S41" s="213">
        <v>1</v>
      </c>
      <c r="T41" s="213">
        <v>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55">
        <f t="shared" si="2"/>
        <v>18</v>
      </c>
    </row>
    <row r="42" spans="1:27" s="13" customFormat="1" ht="15" customHeight="1">
      <c r="A42" s="298"/>
      <c r="B42" s="298"/>
      <c r="C42" s="195">
        <v>34</v>
      </c>
      <c r="D42" s="195" t="s">
        <v>529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1</v>
      </c>
      <c r="R42" s="213">
        <v>0</v>
      </c>
      <c r="S42" s="213">
        <v>1</v>
      </c>
      <c r="T42" s="213">
        <v>0</v>
      </c>
      <c r="U42" s="213">
        <v>1</v>
      </c>
      <c r="V42" s="213">
        <v>0</v>
      </c>
      <c r="W42" s="213">
        <v>0</v>
      </c>
      <c r="X42" s="213">
        <v>0</v>
      </c>
      <c r="Y42" s="213">
        <v>0</v>
      </c>
      <c r="Z42" s="213">
        <v>0</v>
      </c>
      <c r="AA42" s="55">
        <f t="shared" si="2"/>
        <v>3</v>
      </c>
    </row>
    <row r="43" spans="1:27" s="13" customFormat="1" ht="15" customHeight="1">
      <c r="A43" s="298"/>
      <c r="B43" s="298"/>
      <c r="C43" s="195">
        <v>35</v>
      </c>
      <c r="D43" s="195" t="s">
        <v>241</v>
      </c>
      <c r="E43" s="213">
        <v>1</v>
      </c>
      <c r="F43" s="213">
        <v>3</v>
      </c>
      <c r="G43" s="213">
        <v>1</v>
      </c>
      <c r="H43" s="213">
        <v>1</v>
      </c>
      <c r="I43" s="213">
        <v>1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1</v>
      </c>
      <c r="Q43" s="213">
        <v>0</v>
      </c>
      <c r="R43" s="213">
        <v>2</v>
      </c>
      <c r="S43" s="213">
        <v>0</v>
      </c>
      <c r="T43" s="213">
        <v>1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55">
        <f t="shared" si="2"/>
        <v>11</v>
      </c>
    </row>
    <row r="44" spans="1:27" s="13" customFormat="1" ht="15" customHeight="1">
      <c r="A44" s="298"/>
      <c r="B44" s="362"/>
      <c r="C44" s="363" t="s">
        <v>354</v>
      </c>
      <c r="D44" s="364"/>
      <c r="E44" s="10">
        <f>SUM(E35:E43)</f>
        <v>45</v>
      </c>
      <c r="F44" s="10">
        <f aca="true" t="shared" si="7" ref="F44:AA44">SUM(F35:F43)</f>
        <v>21</v>
      </c>
      <c r="G44" s="10">
        <f t="shared" si="7"/>
        <v>15</v>
      </c>
      <c r="H44" s="10">
        <f t="shared" si="7"/>
        <v>10</v>
      </c>
      <c r="I44" s="10">
        <f t="shared" si="7"/>
        <v>6</v>
      </c>
      <c r="J44" s="10">
        <f t="shared" si="7"/>
        <v>17</v>
      </c>
      <c r="K44" s="10">
        <f t="shared" si="7"/>
        <v>16</v>
      </c>
      <c r="L44" s="10">
        <f t="shared" si="7"/>
        <v>8</v>
      </c>
      <c r="M44" s="10">
        <f t="shared" si="7"/>
        <v>15</v>
      </c>
      <c r="N44" s="10">
        <f t="shared" si="7"/>
        <v>8</v>
      </c>
      <c r="O44" s="10">
        <f t="shared" si="7"/>
        <v>17</v>
      </c>
      <c r="P44" s="10">
        <f t="shared" si="7"/>
        <v>12</v>
      </c>
      <c r="Q44" s="10">
        <f t="shared" si="7"/>
        <v>11</v>
      </c>
      <c r="R44" s="10">
        <f t="shared" si="7"/>
        <v>10</v>
      </c>
      <c r="S44" s="10">
        <f t="shared" si="7"/>
        <v>13</v>
      </c>
      <c r="T44" s="10">
        <f t="shared" si="7"/>
        <v>4</v>
      </c>
      <c r="U44" s="10">
        <f t="shared" si="7"/>
        <v>3</v>
      </c>
      <c r="V44" s="10">
        <f t="shared" si="7"/>
        <v>0</v>
      </c>
      <c r="W44" s="10">
        <f t="shared" si="7"/>
        <v>0</v>
      </c>
      <c r="X44" s="10">
        <f t="shared" si="7"/>
        <v>0</v>
      </c>
      <c r="Y44" s="10">
        <f t="shared" si="7"/>
        <v>0</v>
      </c>
      <c r="Z44" s="10">
        <f t="shared" si="7"/>
        <v>0</v>
      </c>
      <c r="AA44" s="10">
        <f t="shared" si="7"/>
        <v>231</v>
      </c>
    </row>
    <row r="45" spans="1:27" s="13" customFormat="1" ht="14.25" customHeight="1">
      <c r="A45" s="298"/>
      <c r="B45" s="297" t="s">
        <v>342</v>
      </c>
      <c r="C45" s="195">
        <v>36</v>
      </c>
      <c r="D45" s="195" t="s">
        <v>23</v>
      </c>
      <c r="E45" s="213">
        <v>6</v>
      </c>
      <c r="F45" s="213">
        <v>3</v>
      </c>
      <c r="G45" s="213">
        <v>3</v>
      </c>
      <c r="H45" s="213">
        <v>0</v>
      </c>
      <c r="I45" s="213">
        <v>0</v>
      </c>
      <c r="J45" s="213">
        <v>0</v>
      </c>
      <c r="K45" s="213">
        <v>1</v>
      </c>
      <c r="L45" s="213">
        <v>0</v>
      </c>
      <c r="M45" s="213">
        <v>0</v>
      </c>
      <c r="N45" s="213">
        <v>1</v>
      </c>
      <c r="O45" s="213">
        <v>2</v>
      </c>
      <c r="P45" s="213">
        <v>0</v>
      </c>
      <c r="Q45" s="213">
        <v>1</v>
      </c>
      <c r="R45" s="213">
        <v>0</v>
      </c>
      <c r="S45" s="213">
        <v>0</v>
      </c>
      <c r="T45" s="213">
        <v>1</v>
      </c>
      <c r="U45" s="213">
        <v>0</v>
      </c>
      <c r="V45" s="213">
        <v>0</v>
      </c>
      <c r="W45" s="213">
        <v>0</v>
      </c>
      <c r="X45" s="213">
        <v>0</v>
      </c>
      <c r="Y45" s="213">
        <v>0</v>
      </c>
      <c r="Z45" s="213">
        <v>0</v>
      </c>
      <c r="AA45" s="55">
        <f t="shared" si="2"/>
        <v>18</v>
      </c>
    </row>
    <row r="46" spans="1:27" s="13" customFormat="1" ht="14.25" customHeight="1">
      <c r="A46" s="298"/>
      <c r="B46" s="298"/>
      <c r="C46" s="195">
        <v>37</v>
      </c>
      <c r="D46" s="195" t="s">
        <v>24</v>
      </c>
      <c r="E46" s="213">
        <v>2</v>
      </c>
      <c r="F46" s="213">
        <v>2</v>
      </c>
      <c r="G46" s="213">
        <v>2</v>
      </c>
      <c r="H46" s="213">
        <v>0</v>
      </c>
      <c r="I46" s="213">
        <v>1</v>
      </c>
      <c r="J46" s="213">
        <v>1</v>
      </c>
      <c r="K46" s="213">
        <v>1</v>
      </c>
      <c r="L46" s="213">
        <v>2</v>
      </c>
      <c r="M46" s="213">
        <v>1</v>
      </c>
      <c r="N46" s="213">
        <v>0</v>
      </c>
      <c r="O46" s="213">
        <v>0</v>
      </c>
      <c r="P46" s="213">
        <v>3</v>
      </c>
      <c r="Q46" s="213">
        <v>1</v>
      </c>
      <c r="R46" s="213">
        <v>1</v>
      </c>
      <c r="S46" s="213">
        <v>0</v>
      </c>
      <c r="T46" s="213">
        <v>3</v>
      </c>
      <c r="U46" s="213">
        <v>0</v>
      </c>
      <c r="V46" s="213">
        <v>1</v>
      </c>
      <c r="W46" s="213">
        <v>0</v>
      </c>
      <c r="X46" s="213">
        <v>0</v>
      </c>
      <c r="Y46" s="213">
        <v>0</v>
      </c>
      <c r="Z46" s="213">
        <v>0</v>
      </c>
      <c r="AA46" s="55">
        <f t="shared" si="2"/>
        <v>21</v>
      </c>
    </row>
    <row r="47" spans="1:27" s="13" customFormat="1" ht="14.25" customHeight="1">
      <c r="A47" s="298"/>
      <c r="B47" s="298"/>
      <c r="C47" s="195">
        <v>38</v>
      </c>
      <c r="D47" s="195" t="s">
        <v>25</v>
      </c>
      <c r="E47" s="213">
        <v>2</v>
      </c>
      <c r="F47" s="213">
        <v>0</v>
      </c>
      <c r="G47" s="213">
        <v>0</v>
      </c>
      <c r="H47" s="213">
        <v>1</v>
      </c>
      <c r="I47" s="213">
        <v>0</v>
      </c>
      <c r="J47" s="213">
        <v>1</v>
      </c>
      <c r="K47" s="213">
        <v>0</v>
      </c>
      <c r="L47" s="213">
        <v>0</v>
      </c>
      <c r="M47" s="213">
        <v>0</v>
      </c>
      <c r="N47" s="213">
        <v>1</v>
      </c>
      <c r="O47" s="213">
        <v>1</v>
      </c>
      <c r="P47" s="213">
        <v>0</v>
      </c>
      <c r="Q47" s="213">
        <v>0</v>
      </c>
      <c r="R47" s="213">
        <v>0</v>
      </c>
      <c r="S47" s="213">
        <v>1</v>
      </c>
      <c r="T47" s="213">
        <v>2</v>
      </c>
      <c r="U47" s="213">
        <v>0</v>
      </c>
      <c r="V47" s="213">
        <v>0</v>
      </c>
      <c r="W47" s="213">
        <v>0</v>
      </c>
      <c r="X47" s="213">
        <v>0</v>
      </c>
      <c r="Y47" s="213">
        <v>0</v>
      </c>
      <c r="Z47" s="213">
        <v>0</v>
      </c>
      <c r="AA47" s="55">
        <f t="shared" si="2"/>
        <v>9</v>
      </c>
    </row>
    <row r="48" spans="1:27" s="13" customFormat="1" ht="14.25" customHeight="1">
      <c r="A48" s="298"/>
      <c r="B48" s="298"/>
      <c r="C48" s="195">
        <v>39</v>
      </c>
      <c r="D48" s="195" t="s">
        <v>479</v>
      </c>
      <c r="E48" s="213">
        <v>2</v>
      </c>
      <c r="F48" s="213">
        <v>1</v>
      </c>
      <c r="G48" s="213">
        <v>1</v>
      </c>
      <c r="H48" s="213">
        <v>0</v>
      </c>
      <c r="I48" s="213">
        <v>0</v>
      </c>
      <c r="J48" s="213">
        <v>0</v>
      </c>
      <c r="K48" s="213">
        <v>0</v>
      </c>
      <c r="L48" s="213">
        <v>2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13">
        <v>1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55">
        <f t="shared" si="2"/>
        <v>7</v>
      </c>
    </row>
    <row r="49" spans="1:27" s="13" customFormat="1" ht="14.25" customHeight="1">
      <c r="A49" s="298"/>
      <c r="B49" s="298"/>
      <c r="C49" s="195">
        <v>40</v>
      </c>
      <c r="D49" s="195" t="s">
        <v>26</v>
      </c>
      <c r="E49" s="213">
        <v>12</v>
      </c>
      <c r="F49" s="213">
        <v>1</v>
      </c>
      <c r="G49" s="213">
        <v>0</v>
      </c>
      <c r="H49" s="213">
        <v>1</v>
      </c>
      <c r="I49" s="213">
        <v>1</v>
      </c>
      <c r="J49" s="213">
        <v>1</v>
      </c>
      <c r="K49" s="213">
        <v>0</v>
      </c>
      <c r="L49" s="213">
        <v>0</v>
      </c>
      <c r="M49" s="213">
        <v>0</v>
      </c>
      <c r="N49" s="213">
        <v>1</v>
      </c>
      <c r="O49" s="213">
        <v>0</v>
      </c>
      <c r="P49" s="213">
        <v>0</v>
      </c>
      <c r="Q49" s="213">
        <v>0</v>
      </c>
      <c r="R49" s="213">
        <v>0</v>
      </c>
      <c r="S49" s="213">
        <v>2</v>
      </c>
      <c r="T49" s="213">
        <v>0</v>
      </c>
      <c r="U49" s="213">
        <v>0</v>
      </c>
      <c r="V49" s="213">
        <v>0</v>
      </c>
      <c r="W49" s="213">
        <v>0</v>
      </c>
      <c r="X49" s="213">
        <v>0</v>
      </c>
      <c r="Y49" s="213">
        <v>0</v>
      </c>
      <c r="Z49" s="213">
        <v>0</v>
      </c>
      <c r="AA49" s="55">
        <f t="shared" si="2"/>
        <v>19</v>
      </c>
    </row>
    <row r="50" spans="1:27" s="13" customFormat="1" ht="14.25" customHeight="1">
      <c r="A50" s="298"/>
      <c r="B50" s="362"/>
      <c r="C50" s="363" t="s">
        <v>354</v>
      </c>
      <c r="D50" s="364"/>
      <c r="E50" s="10">
        <f>SUM(E45:E49)</f>
        <v>24</v>
      </c>
      <c r="F50" s="10">
        <f aca="true" t="shared" si="8" ref="F50:AA50">SUM(F45:F49)</f>
        <v>7</v>
      </c>
      <c r="G50" s="10">
        <f t="shared" si="8"/>
        <v>6</v>
      </c>
      <c r="H50" s="10">
        <f t="shared" si="8"/>
        <v>2</v>
      </c>
      <c r="I50" s="10">
        <f t="shared" si="8"/>
        <v>2</v>
      </c>
      <c r="J50" s="10">
        <f t="shared" si="8"/>
        <v>3</v>
      </c>
      <c r="K50" s="10">
        <f t="shared" si="8"/>
        <v>2</v>
      </c>
      <c r="L50" s="10">
        <f t="shared" si="8"/>
        <v>4</v>
      </c>
      <c r="M50" s="10">
        <f t="shared" si="8"/>
        <v>1</v>
      </c>
      <c r="N50" s="10">
        <f t="shared" si="8"/>
        <v>3</v>
      </c>
      <c r="O50" s="10">
        <f t="shared" si="8"/>
        <v>3</v>
      </c>
      <c r="P50" s="10">
        <f t="shared" si="8"/>
        <v>3</v>
      </c>
      <c r="Q50" s="10">
        <f t="shared" si="8"/>
        <v>2</v>
      </c>
      <c r="R50" s="10">
        <f t="shared" si="8"/>
        <v>1</v>
      </c>
      <c r="S50" s="10">
        <f t="shared" si="8"/>
        <v>3</v>
      </c>
      <c r="T50" s="10">
        <f t="shared" si="8"/>
        <v>6</v>
      </c>
      <c r="U50" s="10">
        <f t="shared" si="8"/>
        <v>1</v>
      </c>
      <c r="V50" s="10">
        <f t="shared" si="8"/>
        <v>1</v>
      </c>
      <c r="W50" s="10">
        <f t="shared" si="8"/>
        <v>0</v>
      </c>
      <c r="X50" s="10">
        <f t="shared" si="8"/>
        <v>0</v>
      </c>
      <c r="Y50" s="10">
        <f t="shared" si="8"/>
        <v>0</v>
      </c>
      <c r="Z50" s="10">
        <f t="shared" si="8"/>
        <v>0</v>
      </c>
      <c r="AA50" s="10">
        <f t="shared" si="8"/>
        <v>74</v>
      </c>
    </row>
    <row r="51" spans="1:27" s="13" customFormat="1" ht="14.25" customHeight="1">
      <c r="A51" s="362"/>
      <c r="B51" s="356" t="s">
        <v>220</v>
      </c>
      <c r="C51" s="356"/>
      <c r="D51" s="293"/>
      <c r="E51" s="10">
        <f>E50+E44+E34</f>
        <v>105</v>
      </c>
      <c r="F51" s="10">
        <f aca="true" t="shared" si="9" ref="F51:AA51">F50+F44+F34</f>
        <v>40</v>
      </c>
      <c r="G51" s="10">
        <f t="shared" si="9"/>
        <v>31</v>
      </c>
      <c r="H51" s="10">
        <f t="shared" si="9"/>
        <v>17</v>
      </c>
      <c r="I51" s="10">
        <f t="shared" si="9"/>
        <v>10</v>
      </c>
      <c r="J51" s="10">
        <f t="shared" si="9"/>
        <v>26</v>
      </c>
      <c r="K51" s="10">
        <f t="shared" si="9"/>
        <v>24</v>
      </c>
      <c r="L51" s="10">
        <f t="shared" si="9"/>
        <v>21</v>
      </c>
      <c r="M51" s="10">
        <f t="shared" si="9"/>
        <v>27</v>
      </c>
      <c r="N51" s="10">
        <f t="shared" si="9"/>
        <v>22</v>
      </c>
      <c r="O51" s="10">
        <f t="shared" si="9"/>
        <v>31</v>
      </c>
      <c r="P51" s="10">
        <f t="shared" si="9"/>
        <v>17</v>
      </c>
      <c r="Q51" s="10">
        <f t="shared" si="9"/>
        <v>19</v>
      </c>
      <c r="R51" s="10">
        <f t="shared" si="9"/>
        <v>11</v>
      </c>
      <c r="S51" s="10">
        <f t="shared" si="9"/>
        <v>18</v>
      </c>
      <c r="T51" s="10">
        <f t="shared" si="9"/>
        <v>12</v>
      </c>
      <c r="U51" s="10">
        <f t="shared" si="9"/>
        <v>5</v>
      </c>
      <c r="V51" s="10">
        <f t="shared" si="9"/>
        <v>3</v>
      </c>
      <c r="W51" s="10">
        <f t="shared" si="9"/>
        <v>1</v>
      </c>
      <c r="X51" s="10">
        <f t="shared" si="9"/>
        <v>0</v>
      </c>
      <c r="Y51" s="10">
        <f t="shared" si="9"/>
        <v>2</v>
      </c>
      <c r="Z51" s="10">
        <f t="shared" si="9"/>
        <v>0</v>
      </c>
      <c r="AA51" s="10">
        <f t="shared" si="9"/>
        <v>442</v>
      </c>
    </row>
    <row r="52" spans="1:27" s="13" customFormat="1" ht="15" customHeight="1">
      <c r="A52" s="371" t="s">
        <v>351</v>
      </c>
      <c r="B52" s="297" t="s">
        <v>340</v>
      </c>
      <c r="C52" s="195">
        <v>41</v>
      </c>
      <c r="D52" s="195" t="s">
        <v>27</v>
      </c>
      <c r="E52" s="10">
        <v>4</v>
      </c>
      <c r="F52" s="10">
        <v>3</v>
      </c>
      <c r="G52" s="10">
        <v>0</v>
      </c>
      <c r="H52" s="10">
        <v>1</v>
      </c>
      <c r="I52" s="10">
        <v>0</v>
      </c>
      <c r="J52" s="10">
        <v>1</v>
      </c>
      <c r="K52" s="10">
        <v>0</v>
      </c>
      <c r="L52" s="10">
        <v>1</v>
      </c>
      <c r="M52" s="10">
        <v>2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55">
        <f t="shared" si="2"/>
        <v>13</v>
      </c>
    </row>
    <row r="53" spans="1:27" s="13" customFormat="1" ht="15" customHeight="1">
      <c r="A53" s="365"/>
      <c r="B53" s="298"/>
      <c r="C53" s="195">
        <v>42</v>
      </c>
      <c r="D53" s="195" t="s">
        <v>123</v>
      </c>
      <c r="E53" s="213">
        <v>4</v>
      </c>
      <c r="F53" s="213">
        <v>0</v>
      </c>
      <c r="G53" s="213">
        <v>3</v>
      </c>
      <c r="H53" s="213">
        <v>0</v>
      </c>
      <c r="I53" s="213">
        <v>0</v>
      </c>
      <c r="J53" s="213">
        <v>0</v>
      </c>
      <c r="K53" s="213">
        <v>0</v>
      </c>
      <c r="L53" s="213">
        <v>1</v>
      </c>
      <c r="M53" s="213">
        <v>0</v>
      </c>
      <c r="N53" s="213">
        <v>0</v>
      </c>
      <c r="O53" s="213">
        <v>2</v>
      </c>
      <c r="P53" s="213">
        <v>0</v>
      </c>
      <c r="Q53" s="213">
        <v>0</v>
      </c>
      <c r="R53" s="213">
        <v>0</v>
      </c>
      <c r="S53" s="213">
        <v>1</v>
      </c>
      <c r="T53" s="213">
        <v>1</v>
      </c>
      <c r="U53" s="213">
        <v>0</v>
      </c>
      <c r="V53" s="213"/>
      <c r="W53" s="213"/>
      <c r="X53" s="213"/>
      <c r="Y53" s="213"/>
      <c r="Z53" s="213">
        <v>0</v>
      </c>
      <c r="AA53" s="55">
        <f t="shared" si="2"/>
        <v>12</v>
      </c>
    </row>
    <row r="54" spans="1:27" s="13" customFormat="1" ht="15" customHeight="1">
      <c r="A54" s="365"/>
      <c r="B54" s="298"/>
      <c r="C54" s="195">
        <v>43</v>
      </c>
      <c r="D54" s="195" t="s">
        <v>28</v>
      </c>
      <c r="E54" s="213">
        <v>4</v>
      </c>
      <c r="F54" s="213">
        <v>7</v>
      </c>
      <c r="G54" s="213">
        <v>5</v>
      </c>
      <c r="H54" s="213">
        <v>4</v>
      </c>
      <c r="I54" s="213">
        <v>3</v>
      </c>
      <c r="J54" s="213">
        <v>1</v>
      </c>
      <c r="K54" s="213">
        <v>1</v>
      </c>
      <c r="L54" s="213">
        <v>2</v>
      </c>
      <c r="M54" s="213">
        <v>5</v>
      </c>
      <c r="N54" s="213">
        <v>0</v>
      </c>
      <c r="O54" s="213">
        <v>1</v>
      </c>
      <c r="P54" s="213">
        <v>4</v>
      </c>
      <c r="Q54" s="213">
        <v>3</v>
      </c>
      <c r="R54" s="213">
        <v>1</v>
      </c>
      <c r="S54" s="213">
        <v>0</v>
      </c>
      <c r="T54" s="213">
        <v>2</v>
      </c>
      <c r="U54" s="213">
        <v>0</v>
      </c>
      <c r="V54" s="213">
        <v>1</v>
      </c>
      <c r="W54" s="213">
        <v>1</v>
      </c>
      <c r="X54" s="213">
        <v>0</v>
      </c>
      <c r="Y54" s="213">
        <v>0</v>
      </c>
      <c r="Z54" s="213">
        <v>0</v>
      </c>
      <c r="AA54" s="55">
        <f t="shared" si="2"/>
        <v>45</v>
      </c>
    </row>
    <row r="55" spans="1:27" s="13" customFormat="1" ht="15" customHeight="1">
      <c r="A55" s="365"/>
      <c r="B55" s="298"/>
      <c r="C55" s="195">
        <v>44</v>
      </c>
      <c r="D55" s="195" t="s">
        <v>29</v>
      </c>
      <c r="E55" s="213">
        <v>8</v>
      </c>
      <c r="F55" s="213">
        <v>1</v>
      </c>
      <c r="G55" s="213">
        <v>1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0</v>
      </c>
      <c r="N55" s="213">
        <v>0</v>
      </c>
      <c r="O55" s="213">
        <v>0</v>
      </c>
      <c r="P55" s="213">
        <v>0</v>
      </c>
      <c r="Q55" s="213">
        <v>0</v>
      </c>
      <c r="R55" s="213">
        <v>2</v>
      </c>
      <c r="S55" s="213">
        <v>0</v>
      </c>
      <c r="T55" s="213">
        <v>1</v>
      </c>
      <c r="U55" s="213">
        <v>1</v>
      </c>
      <c r="V55" s="213">
        <v>0</v>
      </c>
      <c r="W55" s="213">
        <v>0</v>
      </c>
      <c r="X55" s="213">
        <v>1</v>
      </c>
      <c r="Y55" s="213">
        <v>1</v>
      </c>
      <c r="Z55" s="213">
        <v>0</v>
      </c>
      <c r="AA55" s="55">
        <f t="shared" si="2"/>
        <v>16</v>
      </c>
    </row>
    <row r="56" spans="1:27" s="13" customFormat="1" ht="15" customHeight="1">
      <c r="A56" s="365"/>
      <c r="B56" s="298"/>
      <c r="C56" s="195">
        <v>45</v>
      </c>
      <c r="D56" s="195" t="s">
        <v>127</v>
      </c>
      <c r="E56" s="213">
        <v>2</v>
      </c>
      <c r="F56" s="213">
        <v>0</v>
      </c>
      <c r="G56" s="213">
        <v>0</v>
      </c>
      <c r="H56" s="213">
        <v>1</v>
      </c>
      <c r="I56" s="213">
        <v>0</v>
      </c>
      <c r="J56" s="213">
        <v>0</v>
      </c>
      <c r="K56" s="213">
        <v>0</v>
      </c>
      <c r="L56" s="213">
        <v>2</v>
      </c>
      <c r="M56" s="213">
        <v>1</v>
      </c>
      <c r="N56" s="213">
        <v>0</v>
      </c>
      <c r="O56" s="213">
        <v>1</v>
      </c>
      <c r="P56" s="213">
        <v>2</v>
      </c>
      <c r="Q56" s="213">
        <v>0</v>
      </c>
      <c r="R56" s="213">
        <v>0</v>
      </c>
      <c r="S56" s="213">
        <v>0</v>
      </c>
      <c r="T56" s="213">
        <v>0</v>
      </c>
      <c r="U56" s="213">
        <v>1</v>
      </c>
      <c r="V56" s="213">
        <v>1</v>
      </c>
      <c r="W56" s="213">
        <v>0</v>
      </c>
      <c r="X56" s="213">
        <v>0</v>
      </c>
      <c r="Y56" s="213">
        <v>0</v>
      </c>
      <c r="Z56" s="213">
        <v>0</v>
      </c>
      <c r="AA56" s="55">
        <f t="shared" si="2"/>
        <v>11</v>
      </c>
    </row>
    <row r="57" spans="1:27" s="13" customFormat="1" ht="15" customHeight="1">
      <c r="A57" s="365"/>
      <c r="B57" s="365"/>
      <c r="C57" s="363" t="s">
        <v>354</v>
      </c>
      <c r="D57" s="366"/>
      <c r="E57" s="213">
        <f>SUM(E52:E56)</f>
        <v>22</v>
      </c>
      <c r="F57" s="213">
        <f aca="true" t="shared" si="10" ref="F57:AA57">SUM(F52:F56)</f>
        <v>11</v>
      </c>
      <c r="G57" s="213">
        <f t="shared" si="10"/>
        <v>9</v>
      </c>
      <c r="H57" s="213">
        <f t="shared" si="10"/>
        <v>6</v>
      </c>
      <c r="I57" s="213">
        <f t="shared" si="10"/>
        <v>3</v>
      </c>
      <c r="J57" s="213">
        <f t="shared" si="10"/>
        <v>2</v>
      </c>
      <c r="K57" s="213">
        <f t="shared" si="10"/>
        <v>1</v>
      </c>
      <c r="L57" s="213">
        <f t="shared" si="10"/>
        <v>6</v>
      </c>
      <c r="M57" s="213">
        <f t="shared" si="10"/>
        <v>8</v>
      </c>
      <c r="N57" s="213">
        <f t="shared" si="10"/>
        <v>0</v>
      </c>
      <c r="O57" s="213">
        <f t="shared" si="10"/>
        <v>4</v>
      </c>
      <c r="P57" s="213">
        <f t="shared" si="10"/>
        <v>7</v>
      </c>
      <c r="Q57" s="213">
        <f t="shared" si="10"/>
        <v>3</v>
      </c>
      <c r="R57" s="213">
        <f t="shared" si="10"/>
        <v>3</v>
      </c>
      <c r="S57" s="213">
        <f t="shared" si="10"/>
        <v>1</v>
      </c>
      <c r="T57" s="213">
        <f t="shared" si="10"/>
        <v>4</v>
      </c>
      <c r="U57" s="213">
        <f t="shared" si="10"/>
        <v>2</v>
      </c>
      <c r="V57" s="213">
        <f t="shared" si="10"/>
        <v>2</v>
      </c>
      <c r="W57" s="213">
        <f t="shared" si="10"/>
        <v>1</v>
      </c>
      <c r="X57" s="213">
        <f t="shared" si="10"/>
        <v>1</v>
      </c>
      <c r="Y57" s="213">
        <f t="shared" si="10"/>
        <v>1</v>
      </c>
      <c r="Z57" s="213">
        <f t="shared" si="10"/>
        <v>0</v>
      </c>
      <c r="AA57" s="213">
        <f t="shared" si="10"/>
        <v>97</v>
      </c>
    </row>
    <row r="58" spans="1:27" s="13" customFormat="1" ht="15" customHeight="1">
      <c r="A58" s="365"/>
      <c r="B58" s="297" t="s">
        <v>341</v>
      </c>
      <c r="C58" s="195">
        <v>46</v>
      </c>
      <c r="D58" s="12" t="s">
        <v>555</v>
      </c>
      <c r="E58" s="213">
        <v>2</v>
      </c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13">
        <v>3</v>
      </c>
      <c r="L58" s="213">
        <v>2</v>
      </c>
      <c r="M58" s="213">
        <v>1</v>
      </c>
      <c r="N58" s="213">
        <v>0</v>
      </c>
      <c r="O58" s="213">
        <v>0</v>
      </c>
      <c r="P58" s="13">
        <v>0</v>
      </c>
      <c r="Q58" s="213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55">
        <f t="shared" si="2"/>
        <v>8</v>
      </c>
    </row>
    <row r="59" spans="1:27" s="13" customFormat="1" ht="15" customHeight="1">
      <c r="A59" s="365"/>
      <c r="B59" s="298"/>
      <c r="C59" s="195">
        <v>47</v>
      </c>
      <c r="D59" s="195" t="s">
        <v>503</v>
      </c>
      <c r="E59" s="213">
        <v>3</v>
      </c>
      <c r="F59" s="213">
        <v>3</v>
      </c>
      <c r="G59" s="213">
        <v>4</v>
      </c>
      <c r="H59" s="213">
        <v>0</v>
      </c>
      <c r="I59" s="213">
        <v>0</v>
      </c>
      <c r="J59" s="213">
        <v>1</v>
      </c>
      <c r="K59" s="213">
        <v>1</v>
      </c>
      <c r="L59" s="213">
        <v>0</v>
      </c>
      <c r="M59" s="213">
        <v>1</v>
      </c>
      <c r="N59" s="213">
        <v>1</v>
      </c>
      <c r="O59" s="213">
        <v>1</v>
      </c>
      <c r="P59" s="213">
        <v>0</v>
      </c>
      <c r="Q59" s="213">
        <v>0</v>
      </c>
      <c r="R59" s="213">
        <v>0</v>
      </c>
      <c r="S59" s="213">
        <v>0</v>
      </c>
      <c r="T59" s="213">
        <v>0</v>
      </c>
      <c r="U59" s="213">
        <v>0</v>
      </c>
      <c r="V59" s="213">
        <v>0</v>
      </c>
      <c r="W59" s="213">
        <v>0</v>
      </c>
      <c r="X59" s="213">
        <v>0</v>
      </c>
      <c r="Y59" s="213">
        <v>0</v>
      </c>
      <c r="Z59" s="213">
        <v>0</v>
      </c>
      <c r="AA59" s="55">
        <f t="shared" si="2"/>
        <v>15</v>
      </c>
    </row>
    <row r="60" spans="1:27" s="13" customFormat="1" ht="15" customHeight="1">
      <c r="A60" s="365"/>
      <c r="B60" s="298"/>
      <c r="C60" s="195">
        <v>48</v>
      </c>
      <c r="D60" s="195" t="s">
        <v>70</v>
      </c>
      <c r="E60" s="213">
        <v>4</v>
      </c>
      <c r="F60" s="213">
        <v>2</v>
      </c>
      <c r="G60" s="213">
        <v>1</v>
      </c>
      <c r="H60" s="213">
        <v>1</v>
      </c>
      <c r="I60" s="213">
        <v>0</v>
      </c>
      <c r="J60" s="213">
        <v>0</v>
      </c>
      <c r="K60" s="213">
        <v>0</v>
      </c>
      <c r="L60" s="213">
        <v>0</v>
      </c>
      <c r="M60" s="213">
        <v>2</v>
      </c>
      <c r="N60" s="213">
        <v>0</v>
      </c>
      <c r="O60" s="213">
        <v>1</v>
      </c>
      <c r="P60" s="213">
        <v>1</v>
      </c>
      <c r="Q60" s="213">
        <v>0</v>
      </c>
      <c r="R60" s="213">
        <v>0</v>
      </c>
      <c r="S60" s="213">
        <v>1</v>
      </c>
      <c r="T60" s="213">
        <v>1</v>
      </c>
      <c r="U60" s="213">
        <v>0</v>
      </c>
      <c r="V60" s="213">
        <v>0</v>
      </c>
      <c r="W60" s="213">
        <v>0</v>
      </c>
      <c r="X60" s="213">
        <v>0</v>
      </c>
      <c r="Y60" s="213">
        <v>0</v>
      </c>
      <c r="Z60" s="213">
        <v>0</v>
      </c>
      <c r="AA60" s="55">
        <f t="shared" si="2"/>
        <v>14</v>
      </c>
    </row>
    <row r="61" spans="1:27" s="13" customFormat="1" ht="15" customHeight="1">
      <c r="A61" s="365"/>
      <c r="B61" s="298"/>
      <c r="C61" s="195">
        <v>49</v>
      </c>
      <c r="D61" s="195" t="s">
        <v>124</v>
      </c>
      <c r="E61" s="213">
        <v>5</v>
      </c>
      <c r="F61" s="213">
        <v>0</v>
      </c>
      <c r="G61" s="213">
        <v>0</v>
      </c>
      <c r="H61" s="213">
        <v>1</v>
      </c>
      <c r="I61" s="213">
        <v>1</v>
      </c>
      <c r="J61" s="213">
        <v>0</v>
      </c>
      <c r="K61" s="213">
        <v>0</v>
      </c>
      <c r="L61" s="213">
        <v>1</v>
      </c>
      <c r="M61" s="213">
        <v>2</v>
      </c>
      <c r="N61" s="213">
        <v>2</v>
      </c>
      <c r="O61" s="213">
        <v>2</v>
      </c>
      <c r="P61" s="213">
        <v>1</v>
      </c>
      <c r="Q61" s="213">
        <v>0</v>
      </c>
      <c r="R61" s="213">
        <v>0</v>
      </c>
      <c r="S61" s="213">
        <v>1</v>
      </c>
      <c r="T61" s="213">
        <v>0</v>
      </c>
      <c r="U61" s="213">
        <v>1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55">
        <f t="shared" si="2"/>
        <v>17</v>
      </c>
    </row>
    <row r="62" spans="1:27" s="13" customFormat="1" ht="15" customHeight="1">
      <c r="A62" s="365"/>
      <c r="B62" s="298"/>
      <c r="C62" s="195">
        <v>50</v>
      </c>
      <c r="D62" s="195" t="s">
        <v>30</v>
      </c>
      <c r="E62" s="213">
        <v>2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1</v>
      </c>
      <c r="L62" s="213">
        <v>0</v>
      </c>
      <c r="M62" s="213">
        <v>1</v>
      </c>
      <c r="N62" s="213">
        <v>0</v>
      </c>
      <c r="O62" s="213">
        <v>0</v>
      </c>
      <c r="P62" s="213">
        <v>0</v>
      </c>
      <c r="Q62" s="213">
        <v>0</v>
      </c>
      <c r="R62" s="213">
        <v>0</v>
      </c>
      <c r="S62" s="213">
        <v>0</v>
      </c>
      <c r="T62" s="213">
        <v>0</v>
      </c>
      <c r="U62" s="213">
        <v>0</v>
      </c>
      <c r="V62" s="213">
        <v>0</v>
      </c>
      <c r="W62" s="213">
        <v>0</v>
      </c>
      <c r="X62" s="213">
        <v>0</v>
      </c>
      <c r="Y62" s="213">
        <v>0</v>
      </c>
      <c r="Z62" s="213">
        <v>0</v>
      </c>
      <c r="AA62" s="55">
        <f t="shared" si="2"/>
        <v>4</v>
      </c>
    </row>
    <row r="63" spans="1:27" s="13" customFormat="1" ht="15" customHeight="1">
      <c r="A63" s="365"/>
      <c r="B63" s="298"/>
      <c r="C63" s="195">
        <v>51</v>
      </c>
      <c r="D63" s="195" t="s">
        <v>31</v>
      </c>
      <c r="E63" s="10">
        <v>8</v>
      </c>
      <c r="F63" s="10">
        <v>3</v>
      </c>
      <c r="G63" s="10">
        <v>1</v>
      </c>
      <c r="H63" s="10">
        <v>1</v>
      </c>
      <c r="I63" s="10">
        <v>0</v>
      </c>
      <c r="J63" s="10">
        <v>1</v>
      </c>
      <c r="K63" s="10">
        <v>1</v>
      </c>
      <c r="L63" s="10">
        <v>2</v>
      </c>
      <c r="M63" s="10">
        <v>2</v>
      </c>
      <c r="N63" s="10">
        <v>3</v>
      </c>
      <c r="O63" s="10">
        <v>1</v>
      </c>
      <c r="P63" s="10">
        <v>1</v>
      </c>
      <c r="Q63" s="10">
        <v>1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55">
        <f t="shared" si="2"/>
        <v>26</v>
      </c>
    </row>
    <row r="64" spans="1:27" s="13" customFormat="1" ht="15" customHeight="1">
      <c r="A64" s="365"/>
      <c r="B64" s="365"/>
      <c r="C64" s="363" t="s">
        <v>354</v>
      </c>
      <c r="D64" s="364"/>
      <c r="E64" s="213">
        <f>SUM(E58:E63)</f>
        <v>24</v>
      </c>
      <c r="F64" s="213">
        <f aca="true" t="shared" si="11" ref="F64:AA64">SUM(F58:F63)</f>
        <v>8</v>
      </c>
      <c r="G64" s="213">
        <f t="shared" si="11"/>
        <v>6</v>
      </c>
      <c r="H64" s="213">
        <f t="shared" si="11"/>
        <v>3</v>
      </c>
      <c r="I64" s="213">
        <f t="shared" si="11"/>
        <v>1</v>
      </c>
      <c r="J64" s="213">
        <f t="shared" si="11"/>
        <v>2</v>
      </c>
      <c r="K64" s="213">
        <f t="shared" si="11"/>
        <v>6</v>
      </c>
      <c r="L64" s="213">
        <f t="shared" si="11"/>
        <v>5</v>
      </c>
      <c r="M64" s="213">
        <f t="shared" si="11"/>
        <v>9</v>
      </c>
      <c r="N64" s="213">
        <f t="shared" si="11"/>
        <v>6</v>
      </c>
      <c r="O64" s="213">
        <f t="shared" si="11"/>
        <v>5</v>
      </c>
      <c r="P64" s="213">
        <f t="shared" si="11"/>
        <v>3</v>
      </c>
      <c r="Q64" s="213">
        <f t="shared" si="11"/>
        <v>1</v>
      </c>
      <c r="R64" s="213">
        <f t="shared" si="11"/>
        <v>0</v>
      </c>
      <c r="S64" s="213">
        <f t="shared" si="11"/>
        <v>3</v>
      </c>
      <c r="T64" s="213">
        <f t="shared" si="11"/>
        <v>1</v>
      </c>
      <c r="U64" s="213">
        <f t="shared" si="11"/>
        <v>1</v>
      </c>
      <c r="V64" s="213">
        <f t="shared" si="11"/>
        <v>0</v>
      </c>
      <c r="W64" s="213">
        <f t="shared" si="11"/>
        <v>0</v>
      </c>
      <c r="X64" s="213">
        <f t="shared" si="11"/>
        <v>0</v>
      </c>
      <c r="Y64" s="213">
        <f t="shared" si="11"/>
        <v>0</v>
      </c>
      <c r="Z64" s="213">
        <f t="shared" si="11"/>
        <v>0</v>
      </c>
      <c r="AA64" s="213">
        <f t="shared" si="11"/>
        <v>84</v>
      </c>
    </row>
    <row r="65" spans="1:27" s="13" customFormat="1" ht="15" customHeight="1">
      <c r="A65" s="365"/>
      <c r="B65" s="297" t="s">
        <v>342</v>
      </c>
      <c r="C65" s="195">
        <v>52</v>
      </c>
      <c r="D65" s="195" t="s">
        <v>129</v>
      </c>
      <c r="E65" s="213">
        <v>5</v>
      </c>
      <c r="F65" s="213">
        <v>3</v>
      </c>
      <c r="G65" s="213">
        <v>1</v>
      </c>
      <c r="H65" s="213">
        <v>0</v>
      </c>
      <c r="I65" s="213">
        <v>0</v>
      </c>
      <c r="J65" s="213">
        <v>2</v>
      </c>
      <c r="K65" s="213">
        <v>1</v>
      </c>
      <c r="L65" s="213">
        <v>1</v>
      </c>
      <c r="M65" s="213">
        <v>1</v>
      </c>
      <c r="N65" s="213">
        <v>2</v>
      </c>
      <c r="O65" s="213">
        <v>0</v>
      </c>
      <c r="P65" s="213">
        <v>2</v>
      </c>
      <c r="Q65" s="213">
        <v>1</v>
      </c>
      <c r="R65" s="213">
        <v>1</v>
      </c>
      <c r="S65" s="213">
        <v>0</v>
      </c>
      <c r="T65" s="213">
        <v>5</v>
      </c>
      <c r="U65" s="213">
        <v>3</v>
      </c>
      <c r="V65" s="213">
        <v>0</v>
      </c>
      <c r="W65" s="213">
        <v>0</v>
      </c>
      <c r="X65" s="213">
        <v>0</v>
      </c>
      <c r="Y65" s="213">
        <v>0</v>
      </c>
      <c r="Z65" s="213">
        <v>0</v>
      </c>
      <c r="AA65" s="55">
        <f t="shared" si="2"/>
        <v>28</v>
      </c>
    </row>
    <row r="66" spans="1:27" s="13" customFormat="1" ht="15" customHeight="1">
      <c r="A66" s="365"/>
      <c r="B66" s="298"/>
      <c r="C66" s="195">
        <v>53</v>
      </c>
      <c r="D66" s="195" t="s">
        <v>74</v>
      </c>
      <c r="E66" s="213">
        <v>1</v>
      </c>
      <c r="F66" s="213">
        <v>1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1</v>
      </c>
      <c r="M66" s="213">
        <v>1</v>
      </c>
      <c r="N66" s="213">
        <v>0</v>
      </c>
      <c r="O66" s="213">
        <v>1</v>
      </c>
      <c r="P66" s="213">
        <v>1</v>
      </c>
      <c r="Q66" s="213">
        <v>1</v>
      </c>
      <c r="R66" s="213">
        <v>0</v>
      </c>
      <c r="S66" s="213">
        <v>1</v>
      </c>
      <c r="T66" s="213">
        <v>0</v>
      </c>
      <c r="U66" s="213">
        <v>0</v>
      </c>
      <c r="V66" s="213">
        <v>0</v>
      </c>
      <c r="W66" s="213">
        <v>0</v>
      </c>
      <c r="X66" s="213">
        <v>0</v>
      </c>
      <c r="Y66" s="213">
        <v>0</v>
      </c>
      <c r="Z66" s="213">
        <v>0</v>
      </c>
      <c r="AA66" s="55">
        <f t="shared" si="2"/>
        <v>8</v>
      </c>
    </row>
    <row r="67" spans="1:27" s="13" customFormat="1" ht="15" customHeight="1">
      <c r="A67" s="365"/>
      <c r="B67" s="298"/>
      <c r="C67" s="195">
        <v>54</v>
      </c>
      <c r="D67" s="195" t="s">
        <v>504</v>
      </c>
      <c r="E67" s="213">
        <v>0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3">
        <v>2</v>
      </c>
      <c r="Q67" s="213">
        <v>0</v>
      </c>
      <c r="R67" s="213">
        <v>0</v>
      </c>
      <c r="S67" s="213">
        <v>0</v>
      </c>
      <c r="T67" s="213">
        <v>0</v>
      </c>
      <c r="U67" s="213">
        <v>2</v>
      </c>
      <c r="V67" s="213">
        <v>0</v>
      </c>
      <c r="W67" s="213">
        <v>0</v>
      </c>
      <c r="X67" s="213">
        <v>0</v>
      </c>
      <c r="Y67" s="213">
        <v>0</v>
      </c>
      <c r="Z67" s="213">
        <v>0</v>
      </c>
      <c r="AA67" s="55">
        <f t="shared" si="2"/>
        <v>4</v>
      </c>
    </row>
    <row r="68" spans="1:27" s="13" customFormat="1" ht="15" customHeight="1">
      <c r="A68" s="365"/>
      <c r="B68" s="298"/>
      <c r="C68" s="195">
        <v>55</v>
      </c>
      <c r="D68" s="195" t="s">
        <v>131</v>
      </c>
      <c r="E68" s="213">
        <v>6</v>
      </c>
      <c r="F68" s="213">
        <v>0</v>
      </c>
      <c r="G68" s="213">
        <v>1</v>
      </c>
      <c r="H68" s="213">
        <v>0</v>
      </c>
      <c r="I68" s="213">
        <v>0</v>
      </c>
      <c r="J68" s="213">
        <v>0</v>
      </c>
      <c r="K68" s="213">
        <v>1</v>
      </c>
      <c r="L68" s="213">
        <v>2</v>
      </c>
      <c r="M68" s="213">
        <v>0</v>
      </c>
      <c r="N68" s="213">
        <v>1</v>
      </c>
      <c r="O68" s="213">
        <v>0</v>
      </c>
      <c r="P68" s="213">
        <v>1</v>
      </c>
      <c r="Q68" s="213">
        <v>1</v>
      </c>
      <c r="R68" s="213">
        <v>1</v>
      </c>
      <c r="S68" s="213">
        <v>1</v>
      </c>
      <c r="T68" s="213">
        <v>0</v>
      </c>
      <c r="U68" s="213">
        <v>0</v>
      </c>
      <c r="V68" s="213">
        <v>0</v>
      </c>
      <c r="W68" s="213">
        <v>0</v>
      </c>
      <c r="X68" s="213">
        <v>0</v>
      </c>
      <c r="Y68" s="213">
        <v>0</v>
      </c>
      <c r="Z68" s="213">
        <v>0</v>
      </c>
      <c r="AA68" s="55">
        <f t="shared" si="2"/>
        <v>15</v>
      </c>
    </row>
    <row r="69" spans="1:27" s="13" customFormat="1" ht="15" customHeight="1">
      <c r="A69" s="365"/>
      <c r="B69" s="298"/>
      <c r="C69" s="195">
        <v>56</v>
      </c>
      <c r="D69" s="195" t="s">
        <v>32</v>
      </c>
      <c r="E69" s="213">
        <v>3</v>
      </c>
      <c r="F69" s="213">
        <v>0</v>
      </c>
      <c r="G69" s="213">
        <v>1</v>
      </c>
      <c r="H69" s="213">
        <v>3</v>
      </c>
      <c r="I69" s="213">
        <v>0</v>
      </c>
      <c r="J69" s="213">
        <v>0</v>
      </c>
      <c r="K69" s="213">
        <v>0</v>
      </c>
      <c r="L69" s="213">
        <v>0</v>
      </c>
      <c r="M69" s="213">
        <v>1</v>
      </c>
      <c r="N69" s="213">
        <v>0</v>
      </c>
      <c r="O69" s="213">
        <v>1</v>
      </c>
      <c r="P69" s="213">
        <v>0</v>
      </c>
      <c r="Q69" s="213">
        <v>0</v>
      </c>
      <c r="R69" s="213">
        <v>0</v>
      </c>
      <c r="S69" s="213">
        <v>1</v>
      </c>
      <c r="T69" s="213">
        <v>1</v>
      </c>
      <c r="U69" s="213">
        <v>1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55">
        <f aca="true" t="shared" si="12" ref="AA69:AA95">SUM(E69:Z69)</f>
        <v>12</v>
      </c>
    </row>
    <row r="70" spans="1:27" s="13" customFormat="1" ht="15" customHeight="1">
      <c r="A70" s="365"/>
      <c r="B70" s="298"/>
      <c r="C70" s="195">
        <v>57</v>
      </c>
      <c r="D70" s="195" t="s">
        <v>161</v>
      </c>
      <c r="E70" s="10">
        <v>1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1</v>
      </c>
      <c r="L70" s="10">
        <v>1</v>
      </c>
      <c r="M70" s="10">
        <v>0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55">
        <f t="shared" si="12"/>
        <v>5</v>
      </c>
    </row>
    <row r="71" spans="1:27" s="13" customFormat="1" ht="15" customHeight="1">
      <c r="A71" s="365"/>
      <c r="B71" s="362"/>
      <c r="C71" s="363" t="s">
        <v>354</v>
      </c>
      <c r="D71" s="364"/>
      <c r="E71" s="213">
        <f>SUM(E65:E70)</f>
        <v>16</v>
      </c>
      <c r="F71" s="213">
        <f aca="true" t="shared" si="13" ref="F71:AA71">SUM(F65:F70)</f>
        <v>5</v>
      </c>
      <c r="G71" s="213">
        <f t="shared" si="13"/>
        <v>3</v>
      </c>
      <c r="H71" s="213">
        <f t="shared" si="13"/>
        <v>3</v>
      </c>
      <c r="I71" s="213">
        <f t="shared" si="13"/>
        <v>0</v>
      </c>
      <c r="J71" s="213">
        <f t="shared" si="13"/>
        <v>2</v>
      </c>
      <c r="K71" s="213">
        <f t="shared" si="13"/>
        <v>3</v>
      </c>
      <c r="L71" s="213">
        <f t="shared" si="13"/>
        <v>5</v>
      </c>
      <c r="M71" s="213">
        <f t="shared" si="13"/>
        <v>3</v>
      </c>
      <c r="N71" s="213">
        <f t="shared" si="13"/>
        <v>4</v>
      </c>
      <c r="O71" s="213">
        <f t="shared" si="13"/>
        <v>2</v>
      </c>
      <c r="P71" s="213">
        <f t="shared" si="13"/>
        <v>6</v>
      </c>
      <c r="Q71" s="213">
        <f t="shared" si="13"/>
        <v>3</v>
      </c>
      <c r="R71" s="213">
        <f t="shared" si="13"/>
        <v>2</v>
      </c>
      <c r="S71" s="213">
        <f t="shared" si="13"/>
        <v>3</v>
      </c>
      <c r="T71" s="213">
        <f t="shared" si="13"/>
        <v>6</v>
      </c>
      <c r="U71" s="213">
        <f t="shared" si="13"/>
        <v>6</v>
      </c>
      <c r="V71" s="213">
        <f t="shared" si="13"/>
        <v>0</v>
      </c>
      <c r="W71" s="213">
        <f t="shared" si="13"/>
        <v>0</v>
      </c>
      <c r="X71" s="213">
        <f t="shared" si="13"/>
        <v>0</v>
      </c>
      <c r="Y71" s="213">
        <f t="shared" si="13"/>
        <v>0</v>
      </c>
      <c r="Z71" s="213">
        <f t="shared" si="13"/>
        <v>0</v>
      </c>
      <c r="AA71" s="213">
        <f t="shared" si="13"/>
        <v>72</v>
      </c>
    </row>
    <row r="72" spans="1:27" s="13" customFormat="1" ht="15" customHeight="1">
      <c r="A72" s="365"/>
      <c r="B72" s="297" t="s">
        <v>556</v>
      </c>
      <c r="C72" s="195">
        <v>58</v>
      </c>
      <c r="D72" s="195" t="s">
        <v>133</v>
      </c>
      <c r="E72" s="213">
        <v>2</v>
      </c>
      <c r="F72" s="213">
        <v>0</v>
      </c>
      <c r="G72" s="213">
        <v>1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213">
        <v>0</v>
      </c>
      <c r="N72" s="213">
        <v>0</v>
      </c>
      <c r="O72" s="213">
        <v>1</v>
      </c>
      <c r="P72" s="213">
        <v>0</v>
      </c>
      <c r="Q72" s="213">
        <v>1</v>
      </c>
      <c r="R72" s="213">
        <v>3</v>
      </c>
      <c r="S72" s="213">
        <v>1</v>
      </c>
      <c r="T72" s="213">
        <v>2</v>
      </c>
      <c r="U72" s="213">
        <v>1</v>
      </c>
      <c r="V72" s="213">
        <v>2</v>
      </c>
      <c r="W72" s="213">
        <v>0</v>
      </c>
      <c r="X72" s="213">
        <v>0</v>
      </c>
      <c r="Y72" s="213">
        <v>0</v>
      </c>
      <c r="Z72" s="213">
        <v>0</v>
      </c>
      <c r="AA72" s="55">
        <f t="shared" si="12"/>
        <v>14</v>
      </c>
    </row>
    <row r="73" spans="1:27" s="13" customFormat="1" ht="15" customHeight="1">
      <c r="A73" s="365"/>
      <c r="B73" s="298"/>
      <c r="C73" s="195">
        <v>59</v>
      </c>
      <c r="D73" s="195" t="s">
        <v>33</v>
      </c>
      <c r="E73" s="213">
        <v>4</v>
      </c>
      <c r="F73" s="213">
        <v>4</v>
      </c>
      <c r="G73" s="213">
        <v>3</v>
      </c>
      <c r="H73" s="213">
        <v>0</v>
      </c>
      <c r="I73" s="213">
        <v>0</v>
      </c>
      <c r="J73" s="213">
        <v>0</v>
      </c>
      <c r="K73" s="213">
        <v>4</v>
      </c>
      <c r="L73" s="213">
        <v>2</v>
      </c>
      <c r="M73" s="213">
        <v>4</v>
      </c>
      <c r="N73" s="213">
        <v>1</v>
      </c>
      <c r="O73" s="213">
        <v>0</v>
      </c>
      <c r="P73" s="213">
        <v>0</v>
      </c>
      <c r="Q73" s="213">
        <v>0</v>
      </c>
      <c r="R73" s="213">
        <v>0</v>
      </c>
      <c r="S73" s="213">
        <v>0</v>
      </c>
      <c r="T73" s="213">
        <v>2</v>
      </c>
      <c r="U73" s="213">
        <v>0</v>
      </c>
      <c r="V73" s="213">
        <v>0</v>
      </c>
      <c r="W73" s="213">
        <v>0</v>
      </c>
      <c r="X73" s="213">
        <v>0</v>
      </c>
      <c r="Y73" s="213">
        <v>0</v>
      </c>
      <c r="Z73" s="213">
        <v>0</v>
      </c>
      <c r="AA73" s="55">
        <f t="shared" si="12"/>
        <v>24</v>
      </c>
    </row>
    <row r="74" spans="1:27" s="13" customFormat="1" ht="15" customHeight="1">
      <c r="A74" s="365"/>
      <c r="B74" s="298"/>
      <c r="C74" s="195">
        <v>60</v>
      </c>
      <c r="D74" s="195" t="s">
        <v>135</v>
      </c>
      <c r="E74" s="213">
        <v>1</v>
      </c>
      <c r="F74" s="213">
        <v>3</v>
      </c>
      <c r="G74" s="213">
        <v>0</v>
      </c>
      <c r="H74" s="213">
        <v>1</v>
      </c>
      <c r="I74" s="213">
        <v>0</v>
      </c>
      <c r="J74" s="213">
        <v>0</v>
      </c>
      <c r="K74" s="213">
        <v>1</v>
      </c>
      <c r="L74" s="213">
        <v>1</v>
      </c>
      <c r="M74" s="213">
        <v>2</v>
      </c>
      <c r="N74" s="213">
        <v>1</v>
      </c>
      <c r="O74" s="213">
        <v>0</v>
      </c>
      <c r="P74" s="213">
        <v>2</v>
      </c>
      <c r="Q74" s="213">
        <v>0</v>
      </c>
      <c r="R74" s="213">
        <v>0</v>
      </c>
      <c r="S74" s="213">
        <v>1</v>
      </c>
      <c r="T74" s="213">
        <v>0</v>
      </c>
      <c r="U74" s="213">
        <v>2</v>
      </c>
      <c r="V74" s="213">
        <v>0</v>
      </c>
      <c r="W74" s="213">
        <v>0</v>
      </c>
      <c r="X74" s="213">
        <v>0</v>
      </c>
      <c r="Y74" s="213">
        <v>0</v>
      </c>
      <c r="Z74" s="213">
        <v>0</v>
      </c>
      <c r="AA74" s="55">
        <f t="shared" si="12"/>
        <v>15</v>
      </c>
    </row>
    <row r="75" spans="1:27" s="13" customFormat="1" ht="15" customHeight="1">
      <c r="A75" s="365"/>
      <c r="B75" s="298"/>
      <c r="C75" s="195">
        <v>61</v>
      </c>
      <c r="D75" s="195" t="s">
        <v>501</v>
      </c>
      <c r="E75" s="213">
        <v>1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1</v>
      </c>
      <c r="N75" s="213">
        <v>1</v>
      </c>
      <c r="O75" s="213">
        <v>1</v>
      </c>
      <c r="P75" s="213">
        <v>1</v>
      </c>
      <c r="Q75" s="213">
        <v>0</v>
      </c>
      <c r="R75" s="213">
        <v>0</v>
      </c>
      <c r="S75" s="213">
        <v>0</v>
      </c>
      <c r="T75" s="213">
        <v>0</v>
      </c>
      <c r="U75" s="213">
        <v>0</v>
      </c>
      <c r="V75" s="213">
        <v>0</v>
      </c>
      <c r="W75" s="213">
        <v>0</v>
      </c>
      <c r="X75" s="213">
        <v>0</v>
      </c>
      <c r="Y75" s="213">
        <v>0</v>
      </c>
      <c r="Z75" s="213">
        <v>0</v>
      </c>
      <c r="AA75" s="55">
        <f t="shared" si="12"/>
        <v>5</v>
      </c>
    </row>
    <row r="76" spans="1:27" s="13" customFormat="1" ht="15" customHeight="1">
      <c r="A76" s="365"/>
      <c r="B76" s="298"/>
      <c r="C76" s="195">
        <v>62</v>
      </c>
      <c r="D76" s="195" t="s">
        <v>34</v>
      </c>
      <c r="E76" s="213">
        <v>0</v>
      </c>
      <c r="F76" s="213">
        <v>0</v>
      </c>
      <c r="G76" s="213">
        <v>1</v>
      </c>
      <c r="H76" s="213">
        <v>1</v>
      </c>
      <c r="I76" s="213">
        <v>0</v>
      </c>
      <c r="J76" s="213">
        <v>0</v>
      </c>
      <c r="K76" s="213">
        <v>0</v>
      </c>
      <c r="L76" s="213">
        <v>0</v>
      </c>
      <c r="M76" s="213">
        <v>0</v>
      </c>
      <c r="N76" s="213">
        <v>2</v>
      </c>
      <c r="O76" s="213">
        <v>0</v>
      </c>
      <c r="P76" s="213">
        <v>0</v>
      </c>
      <c r="Q76" s="213">
        <v>2</v>
      </c>
      <c r="R76" s="213">
        <v>0</v>
      </c>
      <c r="S76" s="213">
        <v>0</v>
      </c>
      <c r="T76" s="213">
        <v>0</v>
      </c>
      <c r="U76" s="213">
        <v>0</v>
      </c>
      <c r="V76" s="213">
        <v>0</v>
      </c>
      <c r="W76" s="213">
        <v>1</v>
      </c>
      <c r="X76" s="213">
        <v>1</v>
      </c>
      <c r="Y76" s="213">
        <v>0</v>
      </c>
      <c r="Z76" s="213">
        <v>0</v>
      </c>
      <c r="AA76" s="55">
        <f t="shared" si="12"/>
        <v>8</v>
      </c>
    </row>
    <row r="77" spans="1:27" ht="15" customHeight="1">
      <c r="A77" s="365"/>
      <c r="B77" s="298"/>
      <c r="C77" s="195">
        <v>63</v>
      </c>
      <c r="D77" s="195" t="s">
        <v>35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3</v>
      </c>
      <c r="N77" s="10">
        <v>1</v>
      </c>
      <c r="O77" s="10">
        <v>1</v>
      </c>
      <c r="P77" s="10">
        <v>0</v>
      </c>
      <c r="Q77" s="10">
        <v>1</v>
      </c>
      <c r="R77" s="10">
        <v>0</v>
      </c>
      <c r="S77" s="10">
        <v>0</v>
      </c>
      <c r="T77" s="10">
        <v>1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55">
        <f t="shared" si="12"/>
        <v>8</v>
      </c>
    </row>
    <row r="78" spans="1:27" ht="15" customHeight="1">
      <c r="A78" s="365"/>
      <c r="B78" s="362"/>
      <c r="C78" s="363" t="s">
        <v>354</v>
      </c>
      <c r="D78" s="364"/>
      <c r="E78" s="56">
        <f>SUM(E72:E77)</f>
        <v>8</v>
      </c>
      <c r="F78" s="56">
        <f aca="true" t="shared" si="14" ref="F78:AA78">SUM(F72:F77)</f>
        <v>7</v>
      </c>
      <c r="G78" s="56">
        <f t="shared" si="14"/>
        <v>5</v>
      </c>
      <c r="H78" s="56">
        <f t="shared" si="14"/>
        <v>2</v>
      </c>
      <c r="I78" s="56">
        <f t="shared" si="14"/>
        <v>0</v>
      </c>
      <c r="J78" s="56">
        <f t="shared" si="14"/>
        <v>0</v>
      </c>
      <c r="K78" s="56">
        <f t="shared" si="14"/>
        <v>6</v>
      </c>
      <c r="L78" s="56">
        <f t="shared" si="14"/>
        <v>3</v>
      </c>
      <c r="M78" s="56">
        <f t="shared" si="14"/>
        <v>10</v>
      </c>
      <c r="N78" s="56">
        <f t="shared" si="14"/>
        <v>6</v>
      </c>
      <c r="O78" s="56">
        <f t="shared" si="14"/>
        <v>3</v>
      </c>
      <c r="P78" s="56">
        <f t="shared" si="14"/>
        <v>3</v>
      </c>
      <c r="Q78" s="56">
        <f t="shared" si="14"/>
        <v>4</v>
      </c>
      <c r="R78" s="56">
        <f t="shared" si="14"/>
        <v>3</v>
      </c>
      <c r="S78" s="56">
        <f t="shared" si="14"/>
        <v>2</v>
      </c>
      <c r="T78" s="56">
        <f t="shared" si="14"/>
        <v>5</v>
      </c>
      <c r="U78" s="56">
        <f t="shared" si="14"/>
        <v>3</v>
      </c>
      <c r="V78" s="56">
        <f t="shared" si="14"/>
        <v>2</v>
      </c>
      <c r="W78" s="56">
        <f t="shared" si="14"/>
        <v>1</v>
      </c>
      <c r="X78" s="56">
        <f t="shared" si="14"/>
        <v>1</v>
      </c>
      <c r="Y78" s="56">
        <f t="shared" si="14"/>
        <v>0</v>
      </c>
      <c r="Z78" s="56">
        <f t="shared" si="14"/>
        <v>0</v>
      </c>
      <c r="AA78" s="56">
        <f t="shared" si="14"/>
        <v>74</v>
      </c>
    </row>
    <row r="79" spans="1:27" ht="15" customHeight="1">
      <c r="A79" s="362"/>
      <c r="B79" s="356" t="s">
        <v>220</v>
      </c>
      <c r="C79" s="356"/>
      <c r="D79" s="293"/>
      <c r="E79" s="213">
        <f>E78+E71+E64+E57</f>
        <v>70</v>
      </c>
      <c r="F79" s="213">
        <f aca="true" t="shared" si="15" ref="F79:AA79">F78+F71+F64+F57</f>
        <v>31</v>
      </c>
      <c r="G79" s="213">
        <f t="shared" si="15"/>
        <v>23</v>
      </c>
      <c r="H79" s="213">
        <f t="shared" si="15"/>
        <v>14</v>
      </c>
      <c r="I79" s="213">
        <f t="shared" si="15"/>
        <v>4</v>
      </c>
      <c r="J79" s="213">
        <f t="shared" si="15"/>
        <v>6</v>
      </c>
      <c r="K79" s="213">
        <f t="shared" si="15"/>
        <v>16</v>
      </c>
      <c r="L79" s="213">
        <f t="shared" si="15"/>
        <v>19</v>
      </c>
      <c r="M79" s="213">
        <f t="shared" si="15"/>
        <v>30</v>
      </c>
      <c r="N79" s="213">
        <f t="shared" si="15"/>
        <v>16</v>
      </c>
      <c r="O79" s="213">
        <f t="shared" si="15"/>
        <v>14</v>
      </c>
      <c r="P79" s="213">
        <f t="shared" si="15"/>
        <v>19</v>
      </c>
      <c r="Q79" s="213">
        <f t="shared" si="15"/>
        <v>11</v>
      </c>
      <c r="R79" s="213">
        <f t="shared" si="15"/>
        <v>8</v>
      </c>
      <c r="S79" s="213">
        <f t="shared" si="15"/>
        <v>9</v>
      </c>
      <c r="T79" s="213">
        <f t="shared" si="15"/>
        <v>16</v>
      </c>
      <c r="U79" s="213">
        <f t="shared" si="15"/>
        <v>12</v>
      </c>
      <c r="V79" s="213">
        <f t="shared" si="15"/>
        <v>4</v>
      </c>
      <c r="W79" s="213">
        <f t="shared" si="15"/>
        <v>2</v>
      </c>
      <c r="X79" s="213">
        <f t="shared" si="15"/>
        <v>2</v>
      </c>
      <c r="Y79" s="213">
        <f t="shared" si="15"/>
        <v>1</v>
      </c>
      <c r="Z79" s="213">
        <f t="shared" si="15"/>
        <v>0</v>
      </c>
      <c r="AA79" s="213">
        <f t="shared" si="15"/>
        <v>327</v>
      </c>
    </row>
    <row r="80" spans="1:27" ht="15" customHeight="1">
      <c r="A80" s="295" t="s">
        <v>558</v>
      </c>
      <c r="B80" s="295" t="s">
        <v>340</v>
      </c>
      <c r="C80" s="195">
        <v>64</v>
      </c>
      <c r="D80" s="195" t="s">
        <v>36</v>
      </c>
      <c r="E80" s="213">
        <v>6</v>
      </c>
      <c r="F80" s="213">
        <v>2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M80" s="213">
        <v>0</v>
      </c>
      <c r="N80" s="213">
        <v>1</v>
      </c>
      <c r="O80" s="213">
        <v>2</v>
      </c>
      <c r="P80" s="213">
        <v>0</v>
      </c>
      <c r="Q80" s="213">
        <v>0</v>
      </c>
      <c r="R80" s="213">
        <v>2</v>
      </c>
      <c r="S80" s="213">
        <v>0</v>
      </c>
      <c r="T80" s="213">
        <v>0</v>
      </c>
      <c r="U80" s="213">
        <v>2</v>
      </c>
      <c r="V80" s="213">
        <v>3</v>
      </c>
      <c r="W80" s="213">
        <v>0</v>
      </c>
      <c r="X80" s="213">
        <v>0</v>
      </c>
      <c r="Y80" s="213">
        <v>0</v>
      </c>
      <c r="Z80" s="213">
        <v>0</v>
      </c>
      <c r="AA80" s="55">
        <f t="shared" si="12"/>
        <v>18</v>
      </c>
    </row>
    <row r="81" spans="1:27" ht="15" customHeight="1">
      <c r="A81" s="295"/>
      <c r="B81" s="295"/>
      <c r="C81" s="195">
        <v>65</v>
      </c>
      <c r="D81" s="195" t="s">
        <v>37</v>
      </c>
      <c r="E81" s="213">
        <v>0</v>
      </c>
      <c r="F81" s="213">
        <v>0</v>
      </c>
      <c r="G81" s="213">
        <v>1</v>
      </c>
      <c r="H81" s="213">
        <v>0</v>
      </c>
      <c r="I81" s="213">
        <v>0</v>
      </c>
      <c r="J81" s="213">
        <v>0</v>
      </c>
      <c r="K81" s="213">
        <v>1</v>
      </c>
      <c r="L81" s="213">
        <v>0</v>
      </c>
      <c r="M81" s="213">
        <v>1</v>
      </c>
      <c r="N81" s="213">
        <v>2</v>
      </c>
      <c r="O81" s="213">
        <v>1</v>
      </c>
      <c r="P81" s="213">
        <v>1</v>
      </c>
      <c r="Q81" s="213">
        <v>0</v>
      </c>
      <c r="R81" s="213">
        <v>0</v>
      </c>
      <c r="S81" s="213">
        <v>0</v>
      </c>
      <c r="T81" s="213">
        <v>0</v>
      </c>
      <c r="U81" s="213">
        <v>1</v>
      </c>
      <c r="V81" s="213">
        <v>0</v>
      </c>
      <c r="W81" s="213">
        <v>0</v>
      </c>
      <c r="X81" s="213">
        <v>0</v>
      </c>
      <c r="Y81" s="213">
        <v>0</v>
      </c>
      <c r="Z81" s="213">
        <v>0</v>
      </c>
      <c r="AA81" s="55">
        <f t="shared" si="12"/>
        <v>8</v>
      </c>
    </row>
    <row r="82" spans="1:27" ht="15" customHeight="1">
      <c r="A82" s="295"/>
      <c r="B82" s="295"/>
      <c r="C82" s="195">
        <v>66</v>
      </c>
      <c r="D82" s="195" t="s">
        <v>73</v>
      </c>
      <c r="E82" s="213">
        <v>0</v>
      </c>
      <c r="F82" s="213">
        <v>1</v>
      </c>
      <c r="G82" s="213">
        <v>2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1</v>
      </c>
      <c r="N82" s="213">
        <v>0</v>
      </c>
      <c r="O82" s="213">
        <v>0</v>
      </c>
      <c r="P82" s="213">
        <v>2</v>
      </c>
      <c r="Q82" s="213">
        <v>1</v>
      </c>
      <c r="R82" s="213">
        <v>3</v>
      </c>
      <c r="S82" s="213">
        <v>0</v>
      </c>
      <c r="T82" s="213">
        <v>1</v>
      </c>
      <c r="U82" s="213">
        <v>2</v>
      </c>
      <c r="V82" s="213">
        <v>1</v>
      </c>
      <c r="W82" s="213">
        <v>0</v>
      </c>
      <c r="X82" s="213">
        <v>0</v>
      </c>
      <c r="Y82" s="213">
        <v>0</v>
      </c>
      <c r="Z82" s="213">
        <v>0</v>
      </c>
      <c r="AA82" s="55">
        <f t="shared" si="12"/>
        <v>14</v>
      </c>
    </row>
    <row r="83" spans="1:27" ht="15" customHeight="1">
      <c r="A83" s="295"/>
      <c r="B83" s="295"/>
      <c r="C83" s="195">
        <v>67</v>
      </c>
      <c r="D83" s="195" t="s">
        <v>38</v>
      </c>
      <c r="E83" s="213">
        <v>4</v>
      </c>
      <c r="F83" s="213">
        <v>1</v>
      </c>
      <c r="G83" s="213">
        <v>0</v>
      </c>
      <c r="H83" s="213">
        <v>0</v>
      </c>
      <c r="I83" s="213">
        <v>0</v>
      </c>
      <c r="J83" s="213">
        <v>0</v>
      </c>
      <c r="K83" s="213">
        <v>0</v>
      </c>
      <c r="L83" s="213">
        <v>2</v>
      </c>
      <c r="M83" s="213">
        <v>1</v>
      </c>
      <c r="N83" s="213">
        <v>2</v>
      </c>
      <c r="O83" s="213">
        <v>0</v>
      </c>
      <c r="P83" s="213">
        <v>1</v>
      </c>
      <c r="Q83" s="213">
        <v>1</v>
      </c>
      <c r="R83" s="213">
        <v>0</v>
      </c>
      <c r="S83" s="213">
        <v>0</v>
      </c>
      <c r="T83" s="213">
        <v>2</v>
      </c>
      <c r="U83" s="213">
        <v>1</v>
      </c>
      <c r="V83" s="213">
        <v>0</v>
      </c>
      <c r="W83" s="213">
        <v>0</v>
      </c>
      <c r="X83" s="213">
        <v>0</v>
      </c>
      <c r="Y83" s="213">
        <v>0</v>
      </c>
      <c r="Z83" s="213">
        <v>0</v>
      </c>
      <c r="AA83" s="55">
        <f t="shared" si="12"/>
        <v>15</v>
      </c>
    </row>
    <row r="84" spans="1:27" ht="15" customHeight="1">
      <c r="A84" s="295"/>
      <c r="B84" s="295"/>
      <c r="C84" s="195">
        <v>68</v>
      </c>
      <c r="D84" s="72" t="s">
        <v>227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5">
        <f t="shared" si="12"/>
        <v>0</v>
      </c>
    </row>
    <row r="85" spans="1:27" ht="15" customHeight="1">
      <c r="A85" s="295"/>
      <c r="B85" s="372"/>
      <c r="C85" s="364" t="s">
        <v>354</v>
      </c>
      <c r="D85" s="368"/>
      <c r="E85" s="213">
        <f>SUM(E80:E84)</f>
        <v>10</v>
      </c>
      <c r="F85" s="213">
        <f aca="true" t="shared" si="16" ref="F85:AA85">SUM(F80:F84)</f>
        <v>4</v>
      </c>
      <c r="G85" s="213">
        <f t="shared" si="16"/>
        <v>3</v>
      </c>
      <c r="H85" s="213">
        <f t="shared" si="16"/>
        <v>0</v>
      </c>
      <c r="I85" s="213">
        <f t="shared" si="16"/>
        <v>0</v>
      </c>
      <c r="J85" s="213">
        <f t="shared" si="16"/>
        <v>0</v>
      </c>
      <c r="K85" s="213">
        <f t="shared" si="16"/>
        <v>1</v>
      </c>
      <c r="L85" s="213">
        <f t="shared" si="16"/>
        <v>2</v>
      </c>
      <c r="M85" s="213">
        <f t="shared" si="16"/>
        <v>3</v>
      </c>
      <c r="N85" s="213">
        <f t="shared" si="16"/>
        <v>5</v>
      </c>
      <c r="O85" s="213">
        <f t="shared" si="16"/>
        <v>3</v>
      </c>
      <c r="P85" s="213">
        <f t="shared" si="16"/>
        <v>4</v>
      </c>
      <c r="Q85" s="213">
        <f t="shared" si="16"/>
        <v>2</v>
      </c>
      <c r="R85" s="213">
        <f t="shared" si="16"/>
        <v>5</v>
      </c>
      <c r="S85" s="213">
        <f t="shared" si="16"/>
        <v>0</v>
      </c>
      <c r="T85" s="213">
        <f t="shared" si="16"/>
        <v>3</v>
      </c>
      <c r="U85" s="213">
        <f t="shared" si="16"/>
        <v>6</v>
      </c>
      <c r="V85" s="213">
        <f t="shared" si="16"/>
        <v>4</v>
      </c>
      <c r="W85" s="213">
        <f t="shared" si="16"/>
        <v>0</v>
      </c>
      <c r="X85" s="213">
        <f t="shared" si="16"/>
        <v>0</v>
      </c>
      <c r="Y85" s="213">
        <f t="shared" si="16"/>
        <v>0</v>
      </c>
      <c r="Z85" s="213">
        <f t="shared" si="16"/>
        <v>0</v>
      </c>
      <c r="AA85" s="213">
        <f t="shared" si="16"/>
        <v>55</v>
      </c>
    </row>
    <row r="86" spans="1:27" ht="15" customHeight="1">
      <c r="A86" s="372"/>
      <c r="B86" s="295" t="s">
        <v>341</v>
      </c>
      <c r="C86" s="195">
        <v>69</v>
      </c>
      <c r="D86" s="195" t="s">
        <v>39</v>
      </c>
      <c r="E86" s="213">
        <v>3</v>
      </c>
      <c r="F86" s="213">
        <v>0</v>
      </c>
      <c r="G86" s="213">
        <v>1</v>
      </c>
      <c r="H86" s="213">
        <v>0</v>
      </c>
      <c r="I86" s="213">
        <v>0</v>
      </c>
      <c r="J86" s="213">
        <v>0</v>
      </c>
      <c r="K86" s="213">
        <v>0</v>
      </c>
      <c r="L86" s="213">
        <v>0</v>
      </c>
      <c r="M86" s="213">
        <v>0</v>
      </c>
      <c r="N86" s="213">
        <v>1</v>
      </c>
      <c r="O86" s="213">
        <v>0</v>
      </c>
      <c r="P86" s="213">
        <v>1</v>
      </c>
      <c r="Q86" s="213">
        <v>0</v>
      </c>
      <c r="R86" s="213">
        <v>0</v>
      </c>
      <c r="S86" s="213">
        <v>0</v>
      </c>
      <c r="T86" s="213">
        <v>0</v>
      </c>
      <c r="U86" s="213">
        <v>0</v>
      </c>
      <c r="V86" s="213">
        <v>0</v>
      </c>
      <c r="W86" s="213">
        <v>0</v>
      </c>
      <c r="X86" s="213">
        <v>0</v>
      </c>
      <c r="Y86" s="213">
        <v>0</v>
      </c>
      <c r="Z86" s="213">
        <v>0</v>
      </c>
      <c r="AA86" s="55">
        <f t="shared" si="12"/>
        <v>6</v>
      </c>
    </row>
    <row r="87" spans="1:27" ht="15" customHeight="1">
      <c r="A87" s="372"/>
      <c r="B87" s="295"/>
      <c r="C87" s="195">
        <v>70</v>
      </c>
      <c r="D87" s="195" t="s">
        <v>40</v>
      </c>
      <c r="E87" s="213">
        <v>12</v>
      </c>
      <c r="F87" s="213">
        <v>2</v>
      </c>
      <c r="G87" s="213">
        <v>0</v>
      </c>
      <c r="H87" s="213">
        <v>0</v>
      </c>
      <c r="I87" s="213">
        <v>0</v>
      </c>
      <c r="J87" s="213">
        <v>1</v>
      </c>
      <c r="K87" s="213">
        <v>1</v>
      </c>
      <c r="L87" s="213">
        <v>2</v>
      </c>
      <c r="M87" s="213">
        <v>3</v>
      </c>
      <c r="N87" s="213">
        <v>1</v>
      </c>
      <c r="O87" s="213">
        <v>1</v>
      </c>
      <c r="P87" s="213">
        <v>1</v>
      </c>
      <c r="Q87" s="213">
        <v>1</v>
      </c>
      <c r="R87" s="213">
        <v>1</v>
      </c>
      <c r="S87" s="213">
        <v>0</v>
      </c>
      <c r="T87" s="213">
        <v>1</v>
      </c>
      <c r="U87" s="213">
        <v>0</v>
      </c>
      <c r="V87" s="213">
        <v>0</v>
      </c>
      <c r="W87" s="213">
        <v>0</v>
      </c>
      <c r="X87" s="213">
        <v>0</v>
      </c>
      <c r="Y87" s="213">
        <v>0</v>
      </c>
      <c r="Z87" s="213">
        <v>0</v>
      </c>
      <c r="AA87" s="55">
        <f t="shared" si="12"/>
        <v>27</v>
      </c>
    </row>
    <row r="88" spans="1:27" ht="15" customHeight="1">
      <c r="A88" s="372"/>
      <c r="B88" s="295"/>
      <c r="C88" s="195">
        <v>71</v>
      </c>
      <c r="D88" s="195" t="s">
        <v>41</v>
      </c>
      <c r="E88" s="213">
        <v>11</v>
      </c>
      <c r="F88" s="213">
        <v>2</v>
      </c>
      <c r="G88" s="213">
        <v>1</v>
      </c>
      <c r="H88" s="213">
        <v>4</v>
      </c>
      <c r="I88" s="213">
        <v>1</v>
      </c>
      <c r="J88" s="213">
        <v>2</v>
      </c>
      <c r="K88" s="213">
        <v>4</v>
      </c>
      <c r="L88" s="213">
        <v>1</v>
      </c>
      <c r="M88" s="213">
        <v>2</v>
      </c>
      <c r="N88" s="213">
        <v>3</v>
      </c>
      <c r="O88" s="213">
        <v>6</v>
      </c>
      <c r="P88" s="213">
        <v>3</v>
      </c>
      <c r="Q88" s="213">
        <v>0</v>
      </c>
      <c r="R88" s="213">
        <v>0</v>
      </c>
      <c r="S88" s="213">
        <v>0</v>
      </c>
      <c r="T88" s="213">
        <v>0</v>
      </c>
      <c r="U88" s="213">
        <v>0</v>
      </c>
      <c r="V88" s="213">
        <v>0</v>
      </c>
      <c r="W88" s="213">
        <v>0</v>
      </c>
      <c r="X88" s="213">
        <v>0</v>
      </c>
      <c r="Y88" s="213">
        <v>0</v>
      </c>
      <c r="Z88" s="213">
        <v>0</v>
      </c>
      <c r="AA88" s="55">
        <f t="shared" si="12"/>
        <v>40</v>
      </c>
    </row>
    <row r="89" spans="1:27" ht="15" customHeight="1">
      <c r="A89" s="372"/>
      <c r="B89" s="295"/>
      <c r="C89" s="195">
        <v>72</v>
      </c>
      <c r="D89" s="195" t="s">
        <v>145</v>
      </c>
      <c r="E89" s="213">
        <v>4</v>
      </c>
      <c r="F89" s="213">
        <v>0</v>
      </c>
      <c r="G89" s="213">
        <v>3</v>
      </c>
      <c r="H89" s="213">
        <v>1</v>
      </c>
      <c r="I89" s="213">
        <v>0</v>
      </c>
      <c r="J89" s="213">
        <v>1</v>
      </c>
      <c r="K89" s="213">
        <v>1</v>
      </c>
      <c r="L89" s="213">
        <v>1</v>
      </c>
      <c r="M89" s="213">
        <v>1</v>
      </c>
      <c r="N89" s="213">
        <v>0</v>
      </c>
      <c r="O89" s="213">
        <v>1</v>
      </c>
      <c r="P89" s="213">
        <v>0</v>
      </c>
      <c r="Q89" s="213">
        <v>0</v>
      </c>
      <c r="R89" s="213">
        <v>0</v>
      </c>
      <c r="S89" s="213">
        <v>0</v>
      </c>
      <c r="T89" s="213">
        <v>0</v>
      </c>
      <c r="U89" s="213">
        <v>0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55">
        <f t="shared" si="12"/>
        <v>13</v>
      </c>
    </row>
    <row r="90" spans="1:27" ht="15" customHeight="1">
      <c r="A90" s="372"/>
      <c r="B90" s="295"/>
      <c r="C90" s="195">
        <v>73</v>
      </c>
      <c r="D90" s="195" t="s">
        <v>146</v>
      </c>
      <c r="E90" s="213">
        <v>8</v>
      </c>
      <c r="F90" s="213">
        <v>3</v>
      </c>
      <c r="G90" s="213">
        <v>1</v>
      </c>
      <c r="H90" s="213">
        <v>3</v>
      </c>
      <c r="I90" s="213">
        <v>0</v>
      </c>
      <c r="J90" s="213">
        <v>0</v>
      </c>
      <c r="K90" s="213">
        <v>3</v>
      </c>
      <c r="L90" s="213">
        <v>2</v>
      </c>
      <c r="M90" s="213">
        <v>2</v>
      </c>
      <c r="N90" s="213">
        <v>0</v>
      </c>
      <c r="O90" s="213">
        <v>1</v>
      </c>
      <c r="P90" s="213">
        <v>0</v>
      </c>
      <c r="Q90" s="213">
        <v>0</v>
      </c>
      <c r="R90" s="213">
        <v>0</v>
      </c>
      <c r="S90" s="213">
        <v>0</v>
      </c>
      <c r="T90" s="213">
        <v>0</v>
      </c>
      <c r="U90" s="213">
        <v>0</v>
      </c>
      <c r="V90" s="213">
        <v>0</v>
      </c>
      <c r="W90" s="213">
        <v>0</v>
      </c>
      <c r="X90" s="213">
        <v>0</v>
      </c>
      <c r="Y90" s="213">
        <v>0</v>
      </c>
      <c r="Z90" s="213">
        <v>0</v>
      </c>
      <c r="AA90" s="55">
        <f t="shared" si="12"/>
        <v>23</v>
      </c>
    </row>
    <row r="91" spans="1:27" ht="15" customHeight="1">
      <c r="A91" s="372"/>
      <c r="B91" s="295"/>
      <c r="C91" s="195">
        <v>74</v>
      </c>
      <c r="D91" s="195" t="s">
        <v>42</v>
      </c>
      <c r="E91" s="10">
        <v>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55">
        <f t="shared" si="12"/>
        <v>4</v>
      </c>
    </row>
    <row r="92" spans="1:27" ht="15" customHeight="1">
      <c r="A92" s="372"/>
      <c r="B92" s="372"/>
      <c r="C92" s="364" t="s">
        <v>354</v>
      </c>
      <c r="D92" s="368"/>
      <c r="E92" s="56">
        <f>SUM(E86:E91)</f>
        <v>40</v>
      </c>
      <c r="F92" s="56">
        <f aca="true" t="shared" si="17" ref="F92:AA92">SUM(F86:F91)</f>
        <v>7</v>
      </c>
      <c r="G92" s="56">
        <f t="shared" si="17"/>
        <v>6</v>
      </c>
      <c r="H92" s="56">
        <f t="shared" si="17"/>
        <v>8</v>
      </c>
      <c r="I92" s="56">
        <f t="shared" si="17"/>
        <v>1</v>
      </c>
      <c r="J92" s="56">
        <f t="shared" si="17"/>
        <v>4</v>
      </c>
      <c r="K92" s="56">
        <f t="shared" si="17"/>
        <v>9</v>
      </c>
      <c r="L92" s="56">
        <f t="shared" si="17"/>
        <v>7</v>
      </c>
      <c r="M92" s="56">
        <f t="shared" si="17"/>
        <v>8</v>
      </c>
      <c r="N92" s="56">
        <f t="shared" si="17"/>
        <v>5</v>
      </c>
      <c r="O92" s="56">
        <f t="shared" si="17"/>
        <v>9</v>
      </c>
      <c r="P92" s="56">
        <f t="shared" si="17"/>
        <v>5</v>
      </c>
      <c r="Q92" s="56">
        <f t="shared" si="17"/>
        <v>2</v>
      </c>
      <c r="R92" s="56">
        <f t="shared" si="17"/>
        <v>1</v>
      </c>
      <c r="S92" s="10">
        <f t="shared" si="17"/>
        <v>0</v>
      </c>
      <c r="T92" s="10">
        <f t="shared" si="17"/>
        <v>1</v>
      </c>
      <c r="U92" s="10">
        <f t="shared" si="17"/>
        <v>0</v>
      </c>
      <c r="V92" s="10">
        <f t="shared" si="17"/>
        <v>0</v>
      </c>
      <c r="W92" s="10">
        <f t="shared" si="17"/>
        <v>0</v>
      </c>
      <c r="X92" s="10">
        <f t="shared" si="17"/>
        <v>0</v>
      </c>
      <c r="Y92" s="10">
        <f t="shared" si="17"/>
        <v>0</v>
      </c>
      <c r="Z92" s="10">
        <f t="shared" si="17"/>
        <v>0</v>
      </c>
      <c r="AA92" s="56">
        <f t="shared" si="17"/>
        <v>113</v>
      </c>
    </row>
    <row r="93" spans="1:27" ht="15" customHeight="1">
      <c r="A93" s="372"/>
      <c r="B93" s="293" t="s">
        <v>220</v>
      </c>
      <c r="C93" s="294"/>
      <c r="D93" s="294"/>
      <c r="E93" s="56">
        <f>E92+E85</f>
        <v>50</v>
      </c>
      <c r="F93" s="56">
        <f aca="true" t="shared" si="18" ref="F93:Z93">F92+F85</f>
        <v>11</v>
      </c>
      <c r="G93" s="56">
        <f t="shared" si="18"/>
        <v>9</v>
      </c>
      <c r="H93" s="56">
        <f t="shared" si="18"/>
        <v>8</v>
      </c>
      <c r="I93" s="56">
        <f t="shared" si="18"/>
        <v>1</v>
      </c>
      <c r="J93" s="56">
        <f t="shared" si="18"/>
        <v>4</v>
      </c>
      <c r="K93" s="56">
        <f t="shared" si="18"/>
        <v>10</v>
      </c>
      <c r="L93" s="56">
        <f t="shared" si="18"/>
        <v>9</v>
      </c>
      <c r="M93" s="56">
        <f t="shared" si="18"/>
        <v>11</v>
      </c>
      <c r="N93" s="56">
        <f t="shared" si="18"/>
        <v>10</v>
      </c>
      <c r="O93" s="56">
        <f t="shared" si="18"/>
        <v>12</v>
      </c>
      <c r="P93" s="56">
        <f t="shared" si="18"/>
        <v>9</v>
      </c>
      <c r="Q93" s="56">
        <f t="shared" si="18"/>
        <v>4</v>
      </c>
      <c r="R93" s="56">
        <f t="shared" si="18"/>
        <v>6</v>
      </c>
      <c r="S93" s="10">
        <f t="shared" si="18"/>
        <v>0</v>
      </c>
      <c r="T93" s="10">
        <f t="shared" si="18"/>
        <v>4</v>
      </c>
      <c r="U93" s="10">
        <f t="shared" si="18"/>
        <v>6</v>
      </c>
      <c r="V93" s="10">
        <f t="shared" si="18"/>
        <v>4</v>
      </c>
      <c r="W93" s="10">
        <f t="shared" si="18"/>
        <v>0</v>
      </c>
      <c r="X93" s="10">
        <f t="shared" si="18"/>
        <v>0</v>
      </c>
      <c r="Y93" s="10">
        <f t="shared" si="18"/>
        <v>0</v>
      </c>
      <c r="Z93" s="10">
        <f t="shared" si="18"/>
        <v>0</v>
      </c>
      <c r="AA93" s="56">
        <f>AA92+AA85</f>
        <v>168</v>
      </c>
    </row>
    <row r="94" spans="1:27" ht="15" customHeight="1">
      <c r="A94" s="368" t="s">
        <v>700</v>
      </c>
      <c r="B94" s="368"/>
      <c r="C94" s="368"/>
      <c r="D94" s="368"/>
      <c r="E94" s="10"/>
      <c r="F94" s="10"/>
      <c r="G94" s="10"/>
      <c r="H94" s="10"/>
      <c r="I94" s="10"/>
      <c r="J94" s="10">
        <v>4</v>
      </c>
      <c r="K94" s="10"/>
      <c r="L94" s="10">
        <v>1</v>
      </c>
      <c r="M94" s="10"/>
      <c r="N94" s="10">
        <v>2</v>
      </c>
      <c r="O94" s="10">
        <v>1</v>
      </c>
      <c r="P94" s="10"/>
      <c r="Q94" s="10"/>
      <c r="R94" s="10"/>
      <c r="S94" s="10">
        <v>1</v>
      </c>
      <c r="T94" s="10"/>
      <c r="U94" s="10"/>
      <c r="V94" s="10"/>
      <c r="W94" s="10"/>
      <c r="X94" s="10"/>
      <c r="Y94" s="10"/>
      <c r="Z94" s="10"/>
      <c r="AA94" s="55">
        <f t="shared" si="12"/>
        <v>9</v>
      </c>
    </row>
    <row r="95" spans="1:27" ht="15" customHeight="1">
      <c r="A95" s="368" t="s">
        <v>217</v>
      </c>
      <c r="B95" s="368"/>
      <c r="C95" s="368"/>
      <c r="D95" s="368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55">
        <f t="shared" si="12"/>
        <v>0</v>
      </c>
    </row>
    <row r="96" spans="1:27" ht="15" customHeight="1">
      <c r="A96" s="370" t="s">
        <v>221</v>
      </c>
      <c r="B96" s="370"/>
      <c r="C96" s="370"/>
      <c r="D96" s="370"/>
      <c r="E96" s="10">
        <f>E95+E94+E93+E79+E51+E26</f>
        <v>294</v>
      </c>
      <c r="F96" s="10">
        <f aca="true" t="shared" si="19" ref="F96:AA96">F95+F94+F93+F79+F51+F26</f>
        <v>99</v>
      </c>
      <c r="G96" s="10">
        <f t="shared" si="19"/>
        <v>71</v>
      </c>
      <c r="H96" s="10">
        <f t="shared" si="19"/>
        <v>52</v>
      </c>
      <c r="I96" s="10">
        <f t="shared" si="19"/>
        <v>17</v>
      </c>
      <c r="J96" s="10">
        <f t="shared" si="19"/>
        <v>52</v>
      </c>
      <c r="K96" s="10">
        <f t="shared" si="19"/>
        <v>84</v>
      </c>
      <c r="L96" s="10">
        <f t="shared" si="19"/>
        <v>66</v>
      </c>
      <c r="M96" s="10">
        <f t="shared" si="19"/>
        <v>92</v>
      </c>
      <c r="N96" s="10">
        <f t="shared" si="19"/>
        <v>65</v>
      </c>
      <c r="O96" s="10">
        <f t="shared" si="19"/>
        <v>77</v>
      </c>
      <c r="P96" s="10">
        <f t="shared" si="19"/>
        <v>64</v>
      </c>
      <c r="Q96" s="10">
        <f t="shared" si="19"/>
        <v>49</v>
      </c>
      <c r="R96" s="10">
        <f t="shared" si="19"/>
        <v>47</v>
      </c>
      <c r="S96" s="10">
        <f t="shared" si="19"/>
        <v>37</v>
      </c>
      <c r="T96" s="10">
        <f t="shared" si="19"/>
        <v>39</v>
      </c>
      <c r="U96" s="10">
        <f t="shared" si="19"/>
        <v>35</v>
      </c>
      <c r="V96" s="10">
        <f t="shared" si="19"/>
        <v>15</v>
      </c>
      <c r="W96" s="10">
        <f t="shared" si="19"/>
        <v>4</v>
      </c>
      <c r="X96" s="10">
        <f t="shared" si="19"/>
        <v>2</v>
      </c>
      <c r="Y96" s="10">
        <f t="shared" si="19"/>
        <v>3</v>
      </c>
      <c r="Z96" s="10">
        <f t="shared" si="19"/>
        <v>1</v>
      </c>
      <c r="AA96" s="10">
        <f t="shared" si="19"/>
        <v>1265</v>
      </c>
    </row>
    <row r="97" spans="1:2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57"/>
    </row>
    <row r="98" spans="1:27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57"/>
    </row>
    <row r="99" spans="1:27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57"/>
    </row>
    <row r="100" spans="1:27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57"/>
    </row>
    <row r="101" spans="1:27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57"/>
    </row>
    <row r="102" spans="1:27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57"/>
    </row>
    <row r="103" spans="1:27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57"/>
    </row>
    <row r="104" spans="1:27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57"/>
    </row>
    <row r="105" spans="1:27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57"/>
    </row>
    <row r="106" spans="1:27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57"/>
    </row>
    <row r="107" spans="1:2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57"/>
    </row>
    <row r="108" spans="1:27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57"/>
    </row>
    <row r="109" spans="1:27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57"/>
    </row>
    <row r="110" spans="1:27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57"/>
    </row>
    <row r="111" spans="1:27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57"/>
    </row>
    <row r="112" spans="1:27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57"/>
    </row>
    <row r="113" spans="1:4" ht="15.75" customHeight="1">
      <c r="A113" s="13"/>
      <c r="B113" s="13"/>
      <c r="C113" s="13"/>
      <c r="D113" s="13"/>
    </row>
    <row r="114" spans="1:4" ht="15.75" customHeight="1">
      <c r="A114" s="13"/>
      <c r="B114" s="13"/>
      <c r="C114" s="13"/>
      <c r="D114" s="13"/>
    </row>
    <row r="115" spans="1:4" ht="15.75" customHeight="1">
      <c r="A115" s="13"/>
      <c r="B115" s="13"/>
      <c r="C115" s="13"/>
      <c r="D115" s="13"/>
    </row>
    <row r="116" spans="1:4" ht="15.75" customHeight="1">
      <c r="A116" s="13"/>
      <c r="B116" s="13"/>
      <c r="C116" s="13"/>
      <c r="D116" s="13"/>
    </row>
    <row r="117" spans="1:4" ht="15.75" customHeight="1">
      <c r="A117" s="13"/>
      <c r="B117" s="13"/>
      <c r="C117" s="13"/>
      <c r="D117" s="13"/>
    </row>
    <row r="118" spans="1:4" ht="15.75" customHeight="1">
      <c r="A118" s="13"/>
      <c r="B118" s="13"/>
      <c r="C118" s="13"/>
      <c r="D118" s="13"/>
    </row>
    <row r="119" spans="1:4" ht="15.75" customHeight="1">
      <c r="A119" s="13"/>
      <c r="B119" s="13"/>
      <c r="C119" s="13"/>
      <c r="D119" s="13"/>
    </row>
    <row r="120" spans="1:4" ht="15.75" customHeight="1">
      <c r="A120" s="13"/>
      <c r="B120" s="13"/>
      <c r="C120" s="13"/>
      <c r="D120" s="13"/>
    </row>
    <row r="121" spans="1:4" ht="15.75" customHeight="1">
      <c r="A121" s="13"/>
      <c r="B121" s="13"/>
      <c r="C121" s="13"/>
      <c r="D121" s="13"/>
    </row>
    <row r="122" spans="1:4" ht="15.75" customHeight="1">
      <c r="A122" s="13"/>
      <c r="B122" s="13"/>
      <c r="C122" s="13"/>
      <c r="D122" s="13"/>
    </row>
    <row r="123" spans="1:4" ht="15.75" customHeight="1">
      <c r="A123" s="13"/>
      <c r="B123" s="13"/>
      <c r="C123" s="13"/>
      <c r="D123" s="13"/>
    </row>
    <row r="124" spans="1:4" ht="15.75" customHeight="1">
      <c r="A124" s="13"/>
      <c r="B124" s="13"/>
      <c r="C124" s="13"/>
      <c r="D124" s="13"/>
    </row>
    <row r="125" spans="1:4" ht="15.75" customHeight="1">
      <c r="A125" s="13"/>
      <c r="B125" s="13"/>
      <c r="C125" s="13"/>
      <c r="D125" s="13"/>
    </row>
    <row r="126" spans="1:4" ht="15.75" customHeight="1">
      <c r="A126" s="13"/>
      <c r="B126" s="13"/>
      <c r="C126" s="13"/>
      <c r="D126" s="13"/>
    </row>
    <row r="127" spans="1:4" ht="15.75" customHeight="1">
      <c r="A127" s="13"/>
      <c r="B127" s="13"/>
      <c r="C127" s="13"/>
      <c r="D127" s="13"/>
    </row>
    <row r="128" spans="1:4" ht="15.75" customHeight="1">
      <c r="A128" s="13"/>
      <c r="B128" s="13"/>
      <c r="C128" s="13"/>
      <c r="D128" s="13"/>
    </row>
    <row r="129" spans="1:4" ht="15.75" customHeight="1">
      <c r="A129" s="13"/>
      <c r="B129" s="13"/>
      <c r="C129" s="13"/>
      <c r="D129" s="13"/>
    </row>
    <row r="130" spans="1:4" ht="15.75" customHeight="1">
      <c r="A130" s="13"/>
      <c r="B130" s="13"/>
      <c r="C130" s="13"/>
      <c r="D130" s="13"/>
    </row>
    <row r="131" spans="1:4" ht="15.75" customHeight="1">
      <c r="A131" s="13"/>
      <c r="B131" s="13"/>
      <c r="C131" s="13"/>
      <c r="D131" s="13"/>
    </row>
    <row r="132" spans="1:4" ht="15.75" customHeight="1">
      <c r="A132" s="13"/>
      <c r="B132" s="13"/>
      <c r="C132" s="13"/>
      <c r="D132" s="13"/>
    </row>
    <row r="133" spans="1:4" ht="15.75" customHeight="1">
      <c r="A133" s="13"/>
      <c r="B133" s="13"/>
      <c r="C133" s="13"/>
      <c r="D133" s="13"/>
    </row>
    <row r="134" spans="1:4" ht="15.75" customHeight="1">
      <c r="A134" s="13"/>
      <c r="B134" s="13"/>
      <c r="C134" s="13"/>
      <c r="D134" s="13"/>
    </row>
    <row r="135" spans="1:4" ht="15.75" customHeight="1">
      <c r="A135" s="13"/>
      <c r="B135" s="13"/>
      <c r="C135" s="13"/>
      <c r="D135" s="13"/>
    </row>
    <row r="136" spans="1:4" ht="15.75" customHeight="1">
      <c r="A136" s="13"/>
      <c r="B136" s="13"/>
      <c r="C136" s="13"/>
      <c r="D136" s="13"/>
    </row>
    <row r="137" spans="1:4" ht="15.75" customHeight="1">
      <c r="A137" s="13"/>
      <c r="B137" s="13"/>
      <c r="C137" s="13"/>
      <c r="D137" s="13"/>
    </row>
    <row r="138" spans="1:4" ht="15.75" customHeight="1">
      <c r="A138" s="13"/>
      <c r="B138" s="13"/>
      <c r="C138" s="13"/>
      <c r="D138" s="13"/>
    </row>
    <row r="139" spans="1:4" ht="15.75" customHeight="1">
      <c r="A139" s="13"/>
      <c r="B139" s="13"/>
      <c r="C139" s="13"/>
      <c r="D139" s="13"/>
    </row>
    <row r="140" spans="1:4" ht="15.75" customHeight="1">
      <c r="A140" s="13"/>
      <c r="B140" s="13"/>
      <c r="C140" s="13"/>
      <c r="D140" s="13"/>
    </row>
    <row r="141" spans="1:4" ht="15.75" customHeight="1">
      <c r="A141" s="13"/>
      <c r="B141" s="13"/>
      <c r="C141" s="13"/>
      <c r="D141" s="13"/>
    </row>
    <row r="142" spans="1:4" ht="15.75" customHeight="1">
      <c r="A142" s="13"/>
      <c r="B142" s="13"/>
      <c r="C142" s="13"/>
      <c r="D142" s="13"/>
    </row>
    <row r="143" spans="1:4" ht="15.75" customHeight="1">
      <c r="A143" s="13"/>
      <c r="B143" s="13"/>
      <c r="C143" s="13"/>
      <c r="D143" s="13"/>
    </row>
    <row r="144" spans="1:4" ht="15.75" customHeight="1">
      <c r="A144" s="13"/>
      <c r="B144" s="13"/>
      <c r="C144" s="13"/>
      <c r="D144" s="13"/>
    </row>
    <row r="145" spans="1:4" ht="15.75" customHeight="1">
      <c r="A145" s="13"/>
      <c r="B145" s="13"/>
      <c r="C145" s="13"/>
      <c r="D145" s="13"/>
    </row>
    <row r="146" spans="1:4" ht="15.75" customHeight="1">
      <c r="A146" s="13"/>
      <c r="B146" s="13"/>
      <c r="C146" s="13"/>
      <c r="D146" s="13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59">
    <mergeCell ref="AA2:AA3"/>
    <mergeCell ref="M2:M3"/>
    <mergeCell ref="N2:N3"/>
    <mergeCell ref="O2:O3"/>
    <mergeCell ref="P2:P3"/>
    <mergeCell ref="Q2:Q3"/>
    <mergeCell ref="V2:V3"/>
    <mergeCell ref="W2:W3"/>
    <mergeCell ref="X2:X3"/>
    <mergeCell ref="L2:L3"/>
    <mergeCell ref="S2:S3"/>
    <mergeCell ref="T2:T3"/>
    <mergeCell ref="U2:U3"/>
    <mergeCell ref="Z2:Z3"/>
    <mergeCell ref="Y2:Y3"/>
    <mergeCell ref="B72:B78"/>
    <mergeCell ref="C78:D78"/>
    <mergeCell ref="B79:D79"/>
    <mergeCell ref="A96:D96"/>
    <mergeCell ref="A80:A93"/>
    <mergeCell ref="B80:B85"/>
    <mergeCell ref="C85:D85"/>
    <mergeCell ref="B86:B92"/>
    <mergeCell ref="C92:D92"/>
    <mergeCell ref="B93:D93"/>
    <mergeCell ref="B52:B57"/>
    <mergeCell ref="C57:D57"/>
    <mergeCell ref="B58:B64"/>
    <mergeCell ref="C64:D64"/>
    <mergeCell ref="B65:B71"/>
    <mergeCell ref="C71:D71"/>
    <mergeCell ref="A94:D94"/>
    <mergeCell ref="A95:D95"/>
    <mergeCell ref="A4:A26"/>
    <mergeCell ref="B4:B11"/>
    <mergeCell ref="C11:D11"/>
    <mergeCell ref="B12:B18"/>
    <mergeCell ref="C18:D18"/>
    <mergeCell ref="B19:B25"/>
    <mergeCell ref="C25:D25"/>
    <mergeCell ref="A52:A79"/>
    <mergeCell ref="A27:A51"/>
    <mergeCell ref="B27:B34"/>
    <mergeCell ref="C34:D34"/>
    <mergeCell ref="B45:B50"/>
    <mergeCell ref="C50:D50"/>
    <mergeCell ref="B51:D51"/>
    <mergeCell ref="B35:B44"/>
    <mergeCell ref="C44:D44"/>
    <mergeCell ref="B26:D26"/>
    <mergeCell ref="C3:D3"/>
    <mergeCell ref="E2:E3"/>
    <mergeCell ref="F2:F3"/>
    <mergeCell ref="R2:R3"/>
    <mergeCell ref="G2:G3"/>
    <mergeCell ref="H2:H3"/>
    <mergeCell ref="I2:I3"/>
    <mergeCell ref="J2:J3"/>
    <mergeCell ref="K2:K3"/>
  </mergeCells>
  <printOptions horizontalCentered="1"/>
  <pageMargins left="0.5905511811023623" right="0.3937007874015748" top="0.5118110236220472" bottom="0.4724409448818898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46"/>
  <sheetViews>
    <sheetView zoomScale="142" zoomScaleNormal="142" zoomScalePageLayoutView="0" workbookViewId="0" topLeftCell="A1">
      <pane ySplit="3" topLeftCell="A106" activePane="bottomLeft" state="frozen"/>
      <selection pane="topLeft" activeCell="A1" sqref="A1"/>
      <selection pane="bottomLeft" activeCell="R99" sqref="R99"/>
    </sheetView>
  </sheetViews>
  <sheetFormatPr defaultColWidth="8.88671875" defaultRowHeight="13.5"/>
  <cols>
    <col min="1" max="2" width="2.3359375" style="11" customWidth="1"/>
    <col min="3" max="3" width="2.5546875" style="11" customWidth="1"/>
    <col min="4" max="4" width="5.6640625" style="11" customWidth="1"/>
    <col min="5" max="26" width="2.88671875" style="11" customWidth="1"/>
    <col min="27" max="27" width="3.99609375" style="53" customWidth="1"/>
    <col min="28" max="28" width="6.10546875" style="11" customWidth="1"/>
    <col min="29" max="29" width="5.88671875" style="11" customWidth="1"/>
    <col min="30" max="30" width="6.21484375" style="11" customWidth="1"/>
    <col min="31" max="16384" width="8.88671875" style="11" customWidth="1"/>
  </cols>
  <sheetData>
    <row r="1" spans="1:26" ht="19.5" customHeight="1">
      <c r="A1" s="73" t="s">
        <v>579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customHeight="1">
      <c r="A2" s="144" t="s">
        <v>532</v>
      </c>
      <c r="B2" s="144" t="s">
        <v>532</v>
      </c>
      <c r="C2" s="15"/>
      <c r="D2" s="54" t="s">
        <v>8</v>
      </c>
      <c r="E2" s="414" t="s">
        <v>560</v>
      </c>
      <c r="F2" s="415" t="s">
        <v>561</v>
      </c>
      <c r="G2" s="415" t="s">
        <v>562</v>
      </c>
      <c r="H2" s="415" t="s">
        <v>563</v>
      </c>
      <c r="I2" s="412" t="s">
        <v>564</v>
      </c>
      <c r="J2" s="412" t="s">
        <v>565</v>
      </c>
      <c r="K2" s="412" t="s">
        <v>566</v>
      </c>
      <c r="L2" s="412" t="s">
        <v>567</v>
      </c>
      <c r="M2" s="412" t="s">
        <v>568</v>
      </c>
      <c r="N2" s="418" t="s">
        <v>569</v>
      </c>
      <c r="O2" s="418" t="s">
        <v>570</v>
      </c>
      <c r="P2" s="412" t="s">
        <v>571</v>
      </c>
      <c r="Q2" s="412" t="s">
        <v>572</v>
      </c>
      <c r="R2" s="412" t="s">
        <v>573</v>
      </c>
      <c r="S2" s="412" t="s">
        <v>574</v>
      </c>
      <c r="T2" s="412" t="s">
        <v>575</v>
      </c>
      <c r="U2" s="412" t="s">
        <v>1013</v>
      </c>
      <c r="V2" s="412" t="s">
        <v>1014</v>
      </c>
      <c r="W2" s="412" t="s">
        <v>1015</v>
      </c>
      <c r="X2" s="412" t="s">
        <v>1016</v>
      </c>
      <c r="Y2" s="414" t="s">
        <v>1017</v>
      </c>
      <c r="Z2" s="414" t="s">
        <v>576</v>
      </c>
      <c r="AA2" s="512" t="s">
        <v>5</v>
      </c>
    </row>
    <row r="3" spans="1:27" ht="15.75" customHeight="1">
      <c r="A3" s="145" t="s">
        <v>533</v>
      </c>
      <c r="B3" s="145" t="s">
        <v>534</v>
      </c>
      <c r="C3" s="510" t="s">
        <v>66</v>
      </c>
      <c r="D3" s="511"/>
      <c r="E3" s="413"/>
      <c r="F3" s="413"/>
      <c r="G3" s="413"/>
      <c r="H3" s="413"/>
      <c r="I3" s="413"/>
      <c r="J3" s="413"/>
      <c r="K3" s="413"/>
      <c r="L3" s="413"/>
      <c r="M3" s="413"/>
      <c r="N3" s="419"/>
      <c r="O3" s="419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513"/>
    </row>
    <row r="4" spans="1:27" s="13" customFormat="1" ht="15" customHeight="1">
      <c r="A4" s="297" t="s">
        <v>349</v>
      </c>
      <c r="B4" s="297" t="s">
        <v>340</v>
      </c>
      <c r="C4" s="143">
        <v>1</v>
      </c>
      <c r="D4" s="143" t="s">
        <v>92</v>
      </c>
      <c r="E4" s="213">
        <v>2</v>
      </c>
      <c r="F4" s="213">
        <v>2</v>
      </c>
      <c r="G4" s="213">
        <v>0</v>
      </c>
      <c r="H4" s="213">
        <v>0</v>
      </c>
      <c r="I4" s="213">
        <v>6</v>
      </c>
      <c r="J4" s="213">
        <v>6</v>
      </c>
      <c r="K4" s="213">
        <v>4</v>
      </c>
      <c r="L4" s="213">
        <v>1</v>
      </c>
      <c r="M4" s="213">
        <v>4</v>
      </c>
      <c r="N4" s="213">
        <v>3</v>
      </c>
      <c r="O4" s="213">
        <v>5</v>
      </c>
      <c r="P4" s="213">
        <v>2</v>
      </c>
      <c r="Q4" s="213">
        <v>3</v>
      </c>
      <c r="R4" s="213">
        <v>3</v>
      </c>
      <c r="S4" s="213">
        <v>2</v>
      </c>
      <c r="T4" s="213">
        <v>1</v>
      </c>
      <c r="U4" s="213">
        <v>1</v>
      </c>
      <c r="V4" s="213">
        <v>1</v>
      </c>
      <c r="W4" s="213">
        <v>1</v>
      </c>
      <c r="X4" s="213">
        <v>0</v>
      </c>
      <c r="Y4" s="213">
        <v>0</v>
      </c>
      <c r="Z4" s="213">
        <v>0</v>
      </c>
      <c r="AA4" s="55">
        <f>SUM(E4:Z4)</f>
        <v>47</v>
      </c>
    </row>
    <row r="5" spans="1:27" s="13" customFormat="1" ht="15" customHeight="1">
      <c r="A5" s="298"/>
      <c r="B5" s="298"/>
      <c r="C5" s="143">
        <v>2</v>
      </c>
      <c r="D5" s="143" t="s">
        <v>9</v>
      </c>
      <c r="E5" s="213">
        <v>2</v>
      </c>
      <c r="F5" s="213">
        <v>1</v>
      </c>
      <c r="G5" s="213">
        <v>1</v>
      </c>
      <c r="H5" s="213">
        <v>0</v>
      </c>
      <c r="I5" s="213">
        <v>0</v>
      </c>
      <c r="J5" s="213">
        <v>0</v>
      </c>
      <c r="K5" s="213">
        <v>1</v>
      </c>
      <c r="L5" s="213">
        <v>1</v>
      </c>
      <c r="M5" s="213">
        <v>0</v>
      </c>
      <c r="N5" s="213">
        <v>0</v>
      </c>
      <c r="O5" s="213">
        <v>0</v>
      </c>
      <c r="P5" s="213">
        <v>1</v>
      </c>
      <c r="Q5" s="213">
        <v>0</v>
      </c>
      <c r="R5" s="213">
        <v>0</v>
      </c>
      <c r="S5" s="213">
        <v>0</v>
      </c>
      <c r="T5" s="213">
        <v>0</v>
      </c>
      <c r="U5" s="213">
        <v>0</v>
      </c>
      <c r="V5" s="213">
        <v>1</v>
      </c>
      <c r="W5" s="213">
        <v>0</v>
      </c>
      <c r="X5" s="213">
        <v>0</v>
      </c>
      <c r="Y5" s="213">
        <v>0</v>
      </c>
      <c r="Z5" s="213">
        <v>0</v>
      </c>
      <c r="AA5" s="55">
        <f aca="true" t="shared" si="0" ref="AA5:AA68">SUM(E5:Z5)</f>
        <v>8</v>
      </c>
    </row>
    <row r="6" spans="1:27" s="13" customFormat="1" ht="15" customHeight="1">
      <c r="A6" s="298"/>
      <c r="B6" s="298"/>
      <c r="C6" s="143">
        <v>3</v>
      </c>
      <c r="D6" s="143" t="s">
        <v>94</v>
      </c>
      <c r="E6" s="213">
        <v>2</v>
      </c>
      <c r="F6" s="213">
        <v>0</v>
      </c>
      <c r="G6" s="213">
        <v>0</v>
      </c>
      <c r="H6" s="213">
        <v>0</v>
      </c>
      <c r="I6" s="213">
        <v>0</v>
      </c>
      <c r="J6" s="213">
        <v>1</v>
      </c>
      <c r="K6" s="213">
        <v>2</v>
      </c>
      <c r="L6" s="213">
        <v>1</v>
      </c>
      <c r="M6" s="213">
        <v>1</v>
      </c>
      <c r="N6" s="213">
        <v>0</v>
      </c>
      <c r="O6" s="213">
        <v>0</v>
      </c>
      <c r="P6" s="213">
        <v>0</v>
      </c>
      <c r="Q6" s="213">
        <v>1</v>
      </c>
      <c r="R6" s="213">
        <v>1</v>
      </c>
      <c r="S6" s="213">
        <v>0</v>
      </c>
      <c r="T6" s="213">
        <v>0</v>
      </c>
      <c r="U6" s="213">
        <v>0</v>
      </c>
      <c r="V6" s="213">
        <v>0</v>
      </c>
      <c r="W6" s="213">
        <v>0</v>
      </c>
      <c r="X6" s="213">
        <v>0</v>
      </c>
      <c r="Y6" s="213">
        <v>0</v>
      </c>
      <c r="Z6" s="213">
        <v>0</v>
      </c>
      <c r="AA6" s="55">
        <f t="shared" si="0"/>
        <v>9</v>
      </c>
    </row>
    <row r="7" spans="1:27" s="13" customFormat="1" ht="15" customHeight="1">
      <c r="A7" s="298"/>
      <c r="B7" s="298"/>
      <c r="C7" s="143">
        <v>4</v>
      </c>
      <c r="D7" s="143" t="s">
        <v>64</v>
      </c>
      <c r="E7" s="213">
        <v>6</v>
      </c>
      <c r="F7" s="213">
        <v>5</v>
      </c>
      <c r="G7" s="213">
        <v>2</v>
      </c>
      <c r="H7" s="213">
        <v>0</v>
      </c>
      <c r="I7" s="213">
        <v>0</v>
      </c>
      <c r="J7" s="213">
        <v>4</v>
      </c>
      <c r="K7" s="213">
        <v>4</v>
      </c>
      <c r="L7" s="213">
        <v>7</v>
      </c>
      <c r="M7" s="213">
        <v>8</v>
      </c>
      <c r="N7" s="213">
        <v>5</v>
      </c>
      <c r="O7" s="213">
        <v>2</v>
      </c>
      <c r="P7" s="213">
        <v>5</v>
      </c>
      <c r="Q7" s="213">
        <v>1</v>
      </c>
      <c r="R7" s="213">
        <v>2</v>
      </c>
      <c r="S7" s="213">
        <v>1</v>
      </c>
      <c r="T7" s="213">
        <v>0</v>
      </c>
      <c r="U7" s="213">
        <v>1</v>
      </c>
      <c r="V7" s="213">
        <v>0</v>
      </c>
      <c r="W7" s="213">
        <v>0</v>
      </c>
      <c r="X7" s="213">
        <v>0</v>
      </c>
      <c r="Y7" s="213">
        <v>0</v>
      </c>
      <c r="Z7" s="213">
        <v>0</v>
      </c>
      <c r="AA7" s="55">
        <f t="shared" si="0"/>
        <v>53</v>
      </c>
    </row>
    <row r="8" spans="1:27" s="13" customFormat="1" ht="15" customHeight="1">
      <c r="A8" s="298"/>
      <c r="B8" s="298"/>
      <c r="C8" s="143">
        <v>5</v>
      </c>
      <c r="D8" s="143" t="s">
        <v>10</v>
      </c>
      <c r="E8" s="213">
        <v>3</v>
      </c>
      <c r="F8" s="213">
        <v>0</v>
      </c>
      <c r="G8" s="213">
        <v>1</v>
      </c>
      <c r="H8" s="213">
        <v>5</v>
      </c>
      <c r="I8" s="213">
        <v>1</v>
      </c>
      <c r="J8" s="213">
        <v>2</v>
      </c>
      <c r="K8" s="213">
        <v>0</v>
      </c>
      <c r="L8" s="213">
        <v>1</v>
      </c>
      <c r="M8" s="213">
        <v>0</v>
      </c>
      <c r="N8" s="213">
        <v>2</v>
      </c>
      <c r="O8" s="213">
        <v>1</v>
      </c>
      <c r="P8" s="213">
        <v>1</v>
      </c>
      <c r="Q8" s="213">
        <v>0</v>
      </c>
      <c r="R8" s="213">
        <v>0</v>
      </c>
      <c r="S8" s="213">
        <v>0</v>
      </c>
      <c r="T8" s="213">
        <v>0</v>
      </c>
      <c r="U8" s="213">
        <v>0</v>
      </c>
      <c r="V8" s="213"/>
      <c r="W8" s="213"/>
      <c r="X8" s="213"/>
      <c r="Y8" s="213"/>
      <c r="Z8" s="213">
        <v>0</v>
      </c>
      <c r="AA8" s="55">
        <f t="shared" si="0"/>
        <v>17</v>
      </c>
    </row>
    <row r="9" spans="1:27" s="13" customFormat="1" ht="15" customHeight="1">
      <c r="A9" s="298"/>
      <c r="B9" s="298"/>
      <c r="C9" s="143">
        <v>6</v>
      </c>
      <c r="D9" s="143" t="s">
        <v>96</v>
      </c>
      <c r="E9" s="213">
        <v>4</v>
      </c>
      <c r="F9" s="213">
        <v>1</v>
      </c>
      <c r="G9" s="213">
        <v>4</v>
      </c>
      <c r="H9" s="213">
        <v>4</v>
      </c>
      <c r="I9" s="213">
        <v>0</v>
      </c>
      <c r="J9" s="213">
        <v>4</v>
      </c>
      <c r="K9" s="213">
        <v>7</v>
      </c>
      <c r="L9" s="213">
        <v>4</v>
      </c>
      <c r="M9" s="213">
        <v>2</v>
      </c>
      <c r="N9" s="213">
        <v>1</v>
      </c>
      <c r="O9" s="213">
        <v>1</v>
      </c>
      <c r="P9" s="213">
        <v>4</v>
      </c>
      <c r="Q9" s="213">
        <v>3</v>
      </c>
      <c r="R9" s="213">
        <v>2</v>
      </c>
      <c r="S9" s="213">
        <v>2</v>
      </c>
      <c r="T9" s="213">
        <v>2</v>
      </c>
      <c r="U9" s="213">
        <v>0</v>
      </c>
      <c r="V9" s="213">
        <v>0</v>
      </c>
      <c r="W9" s="213">
        <v>1</v>
      </c>
      <c r="X9" s="213">
        <v>0</v>
      </c>
      <c r="Y9" s="213">
        <v>0</v>
      </c>
      <c r="Z9" s="213">
        <v>0</v>
      </c>
      <c r="AA9" s="55">
        <f t="shared" si="0"/>
        <v>46</v>
      </c>
    </row>
    <row r="10" spans="1:27" s="13" customFormat="1" ht="15" customHeight="1">
      <c r="A10" s="298"/>
      <c r="B10" s="298"/>
      <c r="C10" s="19">
        <v>7</v>
      </c>
      <c r="D10" s="19" t="s">
        <v>97</v>
      </c>
      <c r="E10" s="213">
        <v>3</v>
      </c>
      <c r="F10" s="213">
        <v>3</v>
      </c>
      <c r="G10" s="213">
        <v>0</v>
      </c>
      <c r="H10" s="213">
        <v>0</v>
      </c>
      <c r="I10" s="213">
        <v>2</v>
      </c>
      <c r="J10" s="213">
        <v>2</v>
      </c>
      <c r="K10" s="213">
        <v>3</v>
      </c>
      <c r="L10" s="213">
        <v>4</v>
      </c>
      <c r="M10" s="213">
        <v>0</v>
      </c>
      <c r="N10" s="213">
        <v>1</v>
      </c>
      <c r="O10" s="213">
        <v>3</v>
      </c>
      <c r="P10" s="213">
        <v>0</v>
      </c>
      <c r="Q10" s="213">
        <v>2</v>
      </c>
      <c r="R10" s="213">
        <v>1</v>
      </c>
      <c r="S10" s="213">
        <v>0</v>
      </c>
      <c r="T10" s="213">
        <v>0</v>
      </c>
      <c r="U10" s="213">
        <v>0</v>
      </c>
      <c r="V10" s="213">
        <v>0</v>
      </c>
      <c r="W10" s="213">
        <v>0</v>
      </c>
      <c r="X10" s="213">
        <v>0</v>
      </c>
      <c r="Y10" s="213">
        <v>0</v>
      </c>
      <c r="Z10" s="213">
        <v>0</v>
      </c>
      <c r="AA10" s="55">
        <f t="shared" si="0"/>
        <v>24</v>
      </c>
    </row>
    <row r="11" spans="1:27" s="13" customFormat="1" ht="15" customHeight="1">
      <c r="A11" s="298"/>
      <c r="B11" s="362"/>
      <c r="C11" s="363" t="s">
        <v>354</v>
      </c>
      <c r="D11" s="364"/>
      <c r="E11" s="10">
        <f>SUM(E4:E10)</f>
        <v>22</v>
      </c>
      <c r="F11" s="10">
        <f aca="true" t="shared" si="1" ref="F11:AA11">SUM(F4:F10)</f>
        <v>12</v>
      </c>
      <c r="G11" s="10">
        <f t="shared" si="1"/>
        <v>8</v>
      </c>
      <c r="H11" s="10">
        <f t="shared" si="1"/>
        <v>9</v>
      </c>
      <c r="I11" s="10">
        <f t="shared" si="1"/>
        <v>9</v>
      </c>
      <c r="J11" s="10">
        <f t="shared" si="1"/>
        <v>19</v>
      </c>
      <c r="K11" s="10">
        <f t="shared" si="1"/>
        <v>21</v>
      </c>
      <c r="L11" s="10">
        <f t="shared" si="1"/>
        <v>19</v>
      </c>
      <c r="M11" s="10">
        <f t="shared" si="1"/>
        <v>15</v>
      </c>
      <c r="N11" s="10">
        <f t="shared" si="1"/>
        <v>12</v>
      </c>
      <c r="O11" s="10">
        <f t="shared" si="1"/>
        <v>12</v>
      </c>
      <c r="P11" s="10">
        <f t="shared" si="1"/>
        <v>13</v>
      </c>
      <c r="Q11" s="10">
        <f t="shared" si="1"/>
        <v>10</v>
      </c>
      <c r="R11" s="10">
        <f t="shared" si="1"/>
        <v>9</v>
      </c>
      <c r="S11" s="10">
        <f t="shared" si="1"/>
        <v>5</v>
      </c>
      <c r="T11" s="10">
        <f t="shared" si="1"/>
        <v>3</v>
      </c>
      <c r="U11" s="10">
        <f t="shared" si="1"/>
        <v>2</v>
      </c>
      <c r="V11" s="10">
        <f t="shared" si="1"/>
        <v>2</v>
      </c>
      <c r="W11" s="10">
        <f t="shared" si="1"/>
        <v>2</v>
      </c>
      <c r="X11" s="10">
        <f t="shared" si="1"/>
        <v>0</v>
      </c>
      <c r="Y11" s="10">
        <f t="shared" si="1"/>
        <v>0</v>
      </c>
      <c r="Z11" s="10">
        <f t="shared" si="1"/>
        <v>0</v>
      </c>
      <c r="AA11" s="10">
        <f t="shared" si="1"/>
        <v>204</v>
      </c>
    </row>
    <row r="12" spans="1:27" s="13" customFormat="1" ht="15" customHeight="1">
      <c r="A12" s="298"/>
      <c r="B12" s="297" t="s">
        <v>341</v>
      </c>
      <c r="C12" s="20">
        <v>8</v>
      </c>
      <c r="D12" s="20" t="s">
        <v>11</v>
      </c>
      <c r="E12" s="213">
        <v>4</v>
      </c>
      <c r="F12" s="213">
        <v>0</v>
      </c>
      <c r="G12" s="213">
        <v>0</v>
      </c>
      <c r="H12" s="213">
        <v>0</v>
      </c>
      <c r="I12" s="213">
        <v>2</v>
      </c>
      <c r="J12" s="213">
        <v>1</v>
      </c>
      <c r="K12" s="213">
        <v>0</v>
      </c>
      <c r="L12" s="213">
        <v>1</v>
      </c>
      <c r="M12" s="213">
        <v>0</v>
      </c>
      <c r="N12" s="213">
        <v>0</v>
      </c>
      <c r="O12" s="213">
        <v>0</v>
      </c>
      <c r="P12" s="213">
        <v>2</v>
      </c>
      <c r="Q12" s="213">
        <v>1</v>
      </c>
      <c r="R12" s="213">
        <v>1</v>
      </c>
      <c r="S12" s="213">
        <v>1</v>
      </c>
      <c r="T12" s="213">
        <v>0</v>
      </c>
      <c r="U12" s="213">
        <v>1</v>
      </c>
      <c r="V12" s="213">
        <v>0</v>
      </c>
      <c r="W12" s="213">
        <v>1</v>
      </c>
      <c r="X12" s="213">
        <v>0</v>
      </c>
      <c r="Y12" s="213">
        <v>0</v>
      </c>
      <c r="Z12" s="213">
        <v>0</v>
      </c>
      <c r="AA12" s="55">
        <f t="shared" si="0"/>
        <v>15</v>
      </c>
    </row>
    <row r="13" spans="1:27" s="13" customFormat="1" ht="15" customHeight="1">
      <c r="A13" s="298"/>
      <c r="B13" s="298"/>
      <c r="C13" s="143">
        <v>9</v>
      </c>
      <c r="D13" s="143" t="s">
        <v>99</v>
      </c>
      <c r="E13" s="213">
        <v>3</v>
      </c>
      <c r="F13" s="213">
        <v>1</v>
      </c>
      <c r="G13" s="213">
        <v>2</v>
      </c>
      <c r="H13" s="213">
        <v>0</v>
      </c>
      <c r="I13" s="213">
        <v>2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2</v>
      </c>
      <c r="R13" s="213">
        <v>1</v>
      </c>
      <c r="S13" s="213">
        <v>0</v>
      </c>
      <c r="T13" s="213">
        <v>0</v>
      </c>
      <c r="U13" s="213">
        <v>1</v>
      </c>
      <c r="V13" s="213">
        <v>0</v>
      </c>
      <c r="W13" s="213">
        <v>0</v>
      </c>
      <c r="X13" s="213">
        <v>0</v>
      </c>
      <c r="Y13" s="213">
        <v>0</v>
      </c>
      <c r="Z13" s="213">
        <v>0</v>
      </c>
      <c r="AA13" s="55">
        <f t="shared" si="0"/>
        <v>14</v>
      </c>
    </row>
    <row r="14" spans="1:27" s="13" customFormat="1" ht="15" customHeight="1">
      <c r="A14" s="298"/>
      <c r="B14" s="298"/>
      <c r="C14" s="143">
        <v>10</v>
      </c>
      <c r="D14" s="143" t="s">
        <v>12</v>
      </c>
      <c r="E14" s="213">
        <v>7</v>
      </c>
      <c r="F14" s="213">
        <v>0</v>
      </c>
      <c r="G14" s="213">
        <v>1</v>
      </c>
      <c r="H14" s="213">
        <v>7</v>
      </c>
      <c r="I14" s="213">
        <v>0</v>
      </c>
      <c r="J14" s="213">
        <v>0</v>
      </c>
      <c r="K14" s="213">
        <v>0</v>
      </c>
      <c r="L14" s="213">
        <v>1</v>
      </c>
      <c r="M14" s="213">
        <v>0</v>
      </c>
      <c r="N14" s="213">
        <v>1</v>
      </c>
      <c r="O14" s="213">
        <v>0</v>
      </c>
      <c r="P14" s="213">
        <v>0</v>
      </c>
      <c r="Q14" s="213">
        <v>0</v>
      </c>
      <c r="R14" s="213">
        <v>0</v>
      </c>
      <c r="S14" s="213">
        <v>1</v>
      </c>
      <c r="T14" s="213">
        <v>1</v>
      </c>
      <c r="U14" s="213">
        <v>3</v>
      </c>
      <c r="V14" s="213">
        <v>0</v>
      </c>
      <c r="W14" s="213">
        <v>0</v>
      </c>
      <c r="X14" s="213">
        <v>0</v>
      </c>
      <c r="Y14" s="213">
        <v>0</v>
      </c>
      <c r="Z14" s="213">
        <v>0</v>
      </c>
      <c r="AA14" s="55">
        <f t="shared" si="0"/>
        <v>22</v>
      </c>
    </row>
    <row r="15" spans="1:27" s="13" customFormat="1" ht="15" customHeight="1">
      <c r="A15" s="298"/>
      <c r="B15" s="298"/>
      <c r="C15" s="143">
        <v>11</v>
      </c>
      <c r="D15" s="143" t="s">
        <v>13</v>
      </c>
      <c r="E15" s="213">
        <v>1</v>
      </c>
      <c r="F15" s="213">
        <v>0</v>
      </c>
      <c r="G15" s="213">
        <v>2</v>
      </c>
      <c r="H15" s="213">
        <v>1</v>
      </c>
      <c r="I15" s="213">
        <v>1</v>
      </c>
      <c r="J15" s="213">
        <v>1</v>
      </c>
      <c r="K15" s="213">
        <v>1</v>
      </c>
      <c r="L15" s="213">
        <v>4</v>
      </c>
      <c r="M15" s="213">
        <v>2</v>
      </c>
      <c r="N15" s="213">
        <v>4</v>
      </c>
      <c r="O15" s="213">
        <v>3</v>
      </c>
      <c r="P15" s="213">
        <v>1</v>
      </c>
      <c r="Q15" s="213">
        <v>2</v>
      </c>
      <c r="R15" s="213">
        <v>2</v>
      </c>
      <c r="S15" s="213">
        <v>4</v>
      </c>
      <c r="T15" s="213">
        <v>4</v>
      </c>
      <c r="U15" s="213">
        <v>4</v>
      </c>
      <c r="V15" s="213">
        <v>3</v>
      </c>
      <c r="W15" s="213">
        <v>0</v>
      </c>
      <c r="X15" s="213">
        <v>0</v>
      </c>
      <c r="Y15" s="213">
        <v>0</v>
      </c>
      <c r="Z15" s="213">
        <v>0</v>
      </c>
      <c r="AA15" s="55">
        <f t="shared" si="0"/>
        <v>40</v>
      </c>
    </row>
    <row r="16" spans="1:27" s="13" customFormat="1" ht="15" customHeight="1">
      <c r="A16" s="298"/>
      <c r="B16" s="298"/>
      <c r="C16" s="143">
        <v>12</v>
      </c>
      <c r="D16" s="19" t="s">
        <v>15</v>
      </c>
      <c r="E16" s="213">
        <v>4</v>
      </c>
      <c r="F16" s="213">
        <v>3</v>
      </c>
      <c r="G16" s="213">
        <v>1</v>
      </c>
      <c r="H16" s="213">
        <v>2</v>
      </c>
      <c r="I16" s="213">
        <v>4</v>
      </c>
      <c r="J16" s="213">
        <v>7</v>
      </c>
      <c r="K16" s="213">
        <v>5</v>
      </c>
      <c r="L16" s="213">
        <v>0</v>
      </c>
      <c r="M16" s="213">
        <v>4</v>
      </c>
      <c r="N16" s="213">
        <v>1</v>
      </c>
      <c r="O16" s="213">
        <v>1</v>
      </c>
      <c r="P16" s="213">
        <v>1</v>
      </c>
      <c r="Q16" s="213">
        <v>0</v>
      </c>
      <c r="R16" s="213">
        <v>2</v>
      </c>
      <c r="S16" s="213">
        <v>1</v>
      </c>
      <c r="T16" s="213">
        <v>1</v>
      </c>
      <c r="U16" s="213">
        <v>1</v>
      </c>
      <c r="V16" s="213">
        <v>2</v>
      </c>
      <c r="W16" s="213">
        <v>0</v>
      </c>
      <c r="X16" s="213">
        <v>0</v>
      </c>
      <c r="Y16" s="213">
        <v>0</v>
      </c>
      <c r="Z16" s="213">
        <v>0</v>
      </c>
      <c r="AA16" s="55">
        <f t="shared" si="0"/>
        <v>40</v>
      </c>
    </row>
    <row r="17" spans="1:27" s="13" customFormat="1" ht="15" customHeight="1">
      <c r="A17" s="298"/>
      <c r="B17" s="298"/>
      <c r="C17" s="19">
        <v>13</v>
      </c>
      <c r="D17" s="143" t="s">
        <v>14</v>
      </c>
      <c r="E17" s="213">
        <v>1</v>
      </c>
      <c r="F17" s="213">
        <v>1</v>
      </c>
      <c r="G17" s="213">
        <v>3</v>
      </c>
      <c r="H17" s="213">
        <v>1</v>
      </c>
      <c r="I17" s="213">
        <v>0</v>
      </c>
      <c r="J17" s="213">
        <v>0</v>
      </c>
      <c r="K17" s="213">
        <v>1</v>
      </c>
      <c r="L17" s="213">
        <v>2</v>
      </c>
      <c r="M17" s="213">
        <v>2</v>
      </c>
      <c r="N17" s="213">
        <v>1</v>
      </c>
      <c r="O17" s="213">
        <v>2</v>
      </c>
      <c r="P17" s="213">
        <v>1</v>
      </c>
      <c r="Q17" s="213">
        <v>4</v>
      </c>
      <c r="R17" s="213">
        <v>0</v>
      </c>
      <c r="S17" s="213">
        <v>1</v>
      </c>
      <c r="T17" s="213">
        <v>1</v>
      </c>
      <c r="U17" s="213">
        <v>1</v>
      </c>
      <c r="V17" s="213">
        <v>0</v>
      </c>
      <c r="W17" s="213">
        <v>0</v>
      </c>
      <c r="X17" s="213">
        <v>0</v>
      </c>
      <c r="Y17" s="213">
        <v>0</v>
      </c>
      <c r="Z17" s="213">
        <v>0</v>
      </c>
      <c r="AA17" s="55">
        <f t="shared" si="0"/>
        <v>22</v>
      </c>
    </row>
    <row r="18" spans="1:27" s="13" customFormat="1" ht="15" customHeight="1">
      <c r="A18" s="298"/>
      <c r="B18" s="362"/>
      <c r="C18" s="363" t="s">
        <v>354</v>
      </c>
      <c r="D18" s="364"/>
      <c r="E18" s="10">
        <f>SUM(E12:E17)</f>
        <v>20</v>
      </c>
      <c r="F18" s="10">
        <f aca="true" t="shared" si="2" ref="F18:AA18">SUM(F12:F17)</f>
        <v>5</v>
      </c>
      <c r="G18" s="10">
        <f t="shared" si="2"/>
        <v>9</v>
      </c>
      <c r="H18" s="10">
        <f t="shared" si="2"/>
        <v>11</v>
      </c>
      <c r="I18" s="10">
        <f t="shared" si="2"/>
        <v>9</v>
      </c>
      <c r="J18" s="10">
        <f t="shared" si="2"/>
        <v>9</v>
      </c>
      <c r="K18" s="10">
        <f t="shared" si="2"/>
        <v>8</v>
      </c>
      <c r="L18" s="10">
        <f t="shared" si="2"/>
        <v>9</v>
      </c>
      <c r="M18" s="10">
        <f t="shared" si="2"/>
        <v>8</v>
      </c>
      <c r="N18" s="10">
        <f t="shared" si="2"/>
        <v>7</v>
      </c>
      <c r="O18" s="10">
        <f t="shared" si="2"/>
        <v>6</v>
      </c>
      <c r="P18" s="10">
        <f t="shared" si="2"/>
        <v>5</v>
      </c>
      <c r="Q18" s="10">
        <f t="shared" si="2"/>
        <v>9</v>
      </c>
      <c r="R18" s="10">
        <f t="shared" si="2"/>
        <v>6</v>
      </c>
      <c r="S18" s="10">
        <f t="shared" si="2"/>
        <v>8</v>
      </c>
      <c r="T18" s="10">
        <f t="shared" si="2"/>
        <v>7</v>
      </c>
      <c r="U18" s="10">
        <f t="shared" si="2"/>
        <v>11</v>
      </c>
      <c r="V18" s="10">
        <f t="shared" si="2"/>
        <v>5</v>
      </c>
      <c r="W18" s="10">
        <f t="shared" si="2"/>
        <v>1</v>
      </c>
      <c r="X18" s="10">
        <f t="shared" si="2"/>
        <v>0</v>
      </c>
      <c r="Y18" s="10">
        <f t="shared" si="2"/>
        <v>0</v>
      </c>
      <c r="Z18" s="10">
        <f t="shared" si="2"/>
        <v>0</v>
      </c>
      <c r="AA18" s="10">
        <f t="shared" si="2"/>
        <v>153</v>
      </c>
    </row>
    <row r="19" spans="1:27" s="13" customFormat="1" ht="15" customHeight="1">
      <c r="A19" s="298"/>
      <c r="B19" s="297" t="s">
        <v>342</v>
      </c>
      <c r="C19" s="20">
        <v>14</v>
      </c>
      <c r="D19" s="20" t="s">
        <v>103</v>
      </c>
      <c r="E19" s="213">
        <v>0</v>
      </c>
      <c r="F19" s="213">
        <v>1</v>
      </c>
      <c r="G19" s="213">
        <v>0</v>
      </c>
      <c r="H19" s="213">
        <v>1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2</v>
      </c>
      <c r="O19" s="213">
        <v>1</v>
      </c>
      <c r="P19" s="213">
        <v>1</v>
      </c>
      <c r="Q19" s="213">
        <v>0</v>
      </c>
      <c r="R19" s="213">
        <v>1</v>
      </c>
      <c r="S19" s="213">
        <v>1</v>
      </c>
      <c r="T19" s="213">
        <v>1</v>
      </c>
      <c r="U19" s="213">
        <v>1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55">
        <f t="shared" si="0"/>
        <v>10</v>
      </c>
    </row>
    <row r="20" spans="1:27" s="13" customFormat="1" ht="15" customHeight="1">
      <c r="A20" s="298"/>
      <c r="B20" s="298"/>
      <c r="C20" s="143">
        <v>15</v>
      </c>
      <c r="D20" s="143" t="s">
        <v>104</v>
      </c>
      <c r="E20" s="213">
        <v>1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1</v>
      </c>
      <c r="T20" s="213">
        <v>0</v>
      </c>
      <c r="U20" s="213">
        <v>1</v>
      </c>
      <c r="V20" s="213">
        <v>0</v>
      </c>
      <c r="W20" s="213">
        <v>0</v>
      </c>
      <c r="X20" s="213">
        <v>0</v>
      </c>
      <c r="Y20" s="213">
        <v>0</v>
      </c>
      <c r="Z20" s="213">
        <v>0</v>
      </c>
      <c r="AA20" s="55">
        <f t="shared" si="0"/>
        <v>3</v>
      </c>
    </row>
    <row r="21" spans="1:27" s="13" customFormat="1" ht="15" customHeight="1">
      <c r="A21" s="298"/>
      <c r="B21" s="298"/>
      <c r="C21" s="143">
        <v>16</v>
      </c>
      <c r="D21" s="143" t="s">
        <v>16</v>
      </c>
      <c r="E21" s="213">
        <v>1</v>
      </c>
      <c r="F21" s="213">
        <v>0</v>
      </c>
      <c r="G21" s="213">
        <v>0</v>
      </c>
      <c r="H21" s="213">
        <v>2</v>
      </c>
      <c r="I21" s="213">
        <v>1</v>
      </c>
      <c r="J21" s="213">
        <v>1</v>
      </c>
      <c r="K21" s="213">
        <v>2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1</v>
      </c>
      <c r="S21" s="213">
        <v>1</v>
      </c>
      <c r="T21" s="213">
        <v>0</v>
      </c>
      <c r="U21" s="213">
        <v>1</v>
      </c>
      <c r="V21" s="213">
        <v>1</v>
      </c>
      <c r="W21" s="213">
        <v>0</v>
      </c>
      <c r="X21" s="213">
        <v>1</v>
      </c>
      <c r="Y21" s="213">
        <v>0</v>
      </c>
      <c r="Z21" s="213">
        <v>0</v>
      </c>
      <c r="AA21" s="55">
        <f t="shared" si="0"/>
        <v>12</v>
      </c>
    </row>
    <row r="22" spans="1:27" s="13" customFormat="1" ht="15" customHeight="1">
      <c r="A22" s="298"/>
      <c r="B22" s="298"/>
      <c r="C22" s="143">
        <v>17</v>
      </c>
      <c r="D22" s="143" t="s">
        <v>106</v>
      </c>
      <c r="E22" s="213">
        <v>2</v>
      </c>
      <c r="F22" s="213">
        <v>2</v>
      </c>
      <c r="G22" s="213">
        <v>0</v>
      </c>
      <c r="H22" s="213">
        <v>0</v>
      </c>
      <c r="I22" s="213">
        <v>0</v>
      </c>
      <c r="J22" s="213">
        <v>1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1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 s="213">
        <v>1</v>
      </c>
      <c r="W22" s="213">
        <v>0</v>
      </c>
      <c r="X22" s="213">
        <v>0</v>
      </c>
      <c r="Y22" s="213"/>
      <c r="Z22" s="213">
        <v>0</v>
      </c>
      <c r="AA22" s="55">
        <f t="shared" si="0"/>
        <v>7</v>
      </c>
    </row>
    <row r="23" spans="1:27" s="13" customFormat="1" ht="15" customHeight="1">
      <c r="A23" s="298"/>
      <c r="B23" s="298"/>
      <c r="C23" s="143">
        <v>18</v>
      </c>
      <c r="D23" s="143" t="s">
        <v>107</v>
      </c>
      <c r="E23" s="213">
        <v>2</v>
      </c>
      <c r="F23" s="213">
        <v>2</v>
      </c>
      <c r="G23" s="213">
        <v>2</v>
      </c>
      <c r="H23" s="213">
        <v>0</v>
      </c>
      <c r="I23" s="213">
        <v>0</v>
      </c>
      <c r="J23" s="213">
        <v>1</v>
      </c>
      <c r="K23" s="213">
        <v>1</v>
      </c>
      <c r="L23" s="213">
        <v>0</v>
      </c>
      <c r="M23" s="213">
        <v>1</v>
      </c>
      <c r="N23" s="213">
        <v>0</v>
      </c>
      <c r="O23" s="213">
        <v>0</v>
      </c>
      <c r="P23" s="213">
        <v>0</v>
      </c>
      <c r="Q23" s="213">
        <v>1</v>
      </c>
      <c r="R23" s="213">
        <v>1</v>
      </c>
      <c r="S23" s="213">
        <v>1</v>
      </c>
      <c r="T23" s="213">
        <v>0</v>
      </c>
      <c r="U23" s="213">
        <v>1</v>
      </c>
      <c r="V23" s="213">
        <v>0</v>
      </c>
      <c r="W23" s="213">
        <v>0</v>
      </c>
      <c r="X23" s="213">
        <v>0</v>
      </c>
      <c r="Y23" s="213">
        <v>0</v>
      </c>
      <c r="Z23" s="213">
        <v>0</v>
      </c>
      <c r="AA23" s="55">
        <f t="shared" si="0"/>
        <v>13</v>
      </c>
    </row>
    <row r="24" spans="1:27" s="13" customFormat="1" ht="15" customHeight="1">
      <c r="A24" s="298"/>
      <c r="B24" s="298"/>
      <c r="C24" s="143">
        <v>19</v>
      </c>
      <c r="D24" s="143" t="s">
        <v>108</v>
      </c>
      <c r="E24" s="213">
        <v>4</v>
      </c>
      <c r="F24" s="213">
        <v>0</v>
      </c>
      <c r="G24" s="213">
        <v>1</v>
      </c>
      <c r="H24" s="213">
        <v>3</v>
      </c>
      <c r="I24" s="213">
        <v>1</v>
      </c>
      <c r="J24" s="213">
        <v>3</v>
      </c>
      <c r="K24" s="213">
        <v>3</v>
      </c>
      <c r="L24" s="213">
        <v>2</v>
      </c>
      <c r="M24" s="213">
        <v>3</v>
      </c>
      <c r="N24" s="213">
        <v>4</v>
      </c>
      <c r="O24" s="213">
        <v>3</v>
      </c>
      <c r="P24" s="213">
        <v>3</v>
      </c>
      <c r="Q24" s="213">
        <v>0</v>
      </c>
      <c r="R24" s="213">
        <v>2</v>
      </c>
      <c r="S24" s="213">
        <v>1</v>
      </c>
      <c r="T24" s="213">
        <v>1</v>
      </c>
      <c r="U24" s="213">
        <v>2</v>
      </c>
      <c r="V24" s="213">
        <v>1</v>
      </c>
      <c r="W24" s="213">
        <v>0</v>
      </c>
      <c r="X24" s="213">
        <v>0</v>
      </c>
      <c r="Y24" s="213">
        <v>0</v>
      </c>
      <c r="Z24" s="213">
        <v>0</v>
      </c>
      <c r="AA24" s="55">
        <f t="shared" si="0"/>
        <v>37</v>
      </c>
    </row>
    <row r="25" spans="1:27" s="13" customFormat="1" ht="15" customHeight="1">
      <c r="A25" s="298"/>
      <c r="B25" s="362"/>
      <c r="C25" s="363" t="s">
        <v>354</v>
      </c>
      <c r="D25" s="364"/>
      <c r="E25" s="10">
        <f>SUM(E19:E24)</f>
        <v>10</v>
      </c>
      <c r="F25" s="10">
        <f aca="true" t="shared" si="3" ref="F25:AA25">SUM(F19:F24)</f>
        <v>5</v>
      </c>
      <c r="G25" s="10">
        <f t="shared" si="3"/>
        <v>3</v>
      </c>
      <c r="H25" s="10">
        <f t="shared" si="3"/>
        <v>6</v>
      </c>
      <c r="I25" s="10">
        <f t="shared" si="3"/>
        <v>2</v>
      </c>
      <c r="J25" s="10">
        <f t="shared" si="3"/>
        <v>6</v>
      </c>
      <c r="K25" s="10">
        <f t="shared" si="3"/>
        <v>6</v>
      </c>
      <c r="L25" s="10">
        <f t="shared" si="3"/>
        <v>2</v>
      </c>
      <c r="M25" s="10">
        <f t="shared" si="3"/>
        <v>4</v>
      </c>
      <c r="N25" s="10">
        <f t="shared" si="3"/>
        <v>6</v>
      </c>
      <c r="O25" s="10">
        <f t="shared" si="3"/>
        <v>4</v>
      </c>
      <c r="P25" s="10">
        <f t="shared" si="3"/>
        <v>5</v>
      </c>
      <c r="Q25" s="10">
        <f t="shared" si="3"/>
        <v>1</v>
      </c>
      <c r="R25" s="10">
        <f t="shared" si="3"/>
        <v>5</v>
      </c>
      <c r="S25" s="10">
        <f t="shared" si="3"/>
        <v>5</v>
      </c>
      <c r="T25" s="10">
        <f t="shared" si="3"/>
        <v>2</v>
      </c>
      <c r="U25" s="10">
        <f t="shared" si="3"/>
        <v>6</v>
      </c>
      <c r="V25" s="10">
        <f t="shared" si="3"/>
        <v>3</v>
      </c>
      <c r="W25" s="10">
        <f t="shared" si="3"/>
        <v>0</v>
      </c>
      <c r="X25" s="10">
        <f t="shared" si="3"/>
        <v>1</v>
      </c>
      <c r="Y25" s="10">
        <f t="shared" si="3"/>
        <v>0</v>
      </c>
      <c r="Z25" s="10">
        <f t="shared" si="3"/>
        <v>0</v>
      </c>
      <c r="AA25" s="10">
        <f t="shared" si="3"/>
        <v>82</v>
      </c>
    </row>
    <row r="26" spans="1:27" s="13" customFormat="1" ht="15" customHeight="1">
      <c r="A26" s="362"/>
      <c r="B26" s="356" t="s">
        <v>220</v>
      </c>
      <c r="C26" s="356"/>
      <c r="D26" s="293"/>
      <c r="E26" s="10">
        <f>E25+E18+E11</f>
        <v>52</v>
      </c>
      <c r="F26" s="10">
        <f aca="true" t="shared" si="4" ref="F26:AA26">F25+F18+F11</f>
        <v>22</v>
      </c>
      <c r="G26" s="10">
        <f t="shared" si="4"/>
        <v>20</v>
      </c>
      <c r="H26" s="10">
        <f t="shared" si="4"/>
        <v>26</v>
      </c>
      <c r="I26" s="10">
        <f t="shared" si="4"/>
        <v>20</v>
      </c>
      <c r="J26" s="10">
        <f t="shared" si="4"/>
        <v>34</v>
      </c>
      <c r="K26" s="10">
        <f t="shared" si="4"/>
        <v>35</v>
      </c>
      <c r="L26" s="10">
        <f t="shared" si="4"/>
        <v>30</v>
      </c>
      <c r="M26" s="10">
        <f t="shared" si="4"/>
        <v>27</v>
      </c>
      <c r="N26" s="10">
        <f t="shared" si="4"/>
        <v>25</v>
      </c>
      <c r="O26" s="10">
        <f t="shared" si="4"/>
        <v>22</v>
      </c>
      <c r="P26" s="10">
        <f t="shared" si="4"/>
        <v>23</v>
      </c>
      <c r="Q26" s="10">
        <f t="shared" si="4"/>
        <v>20</v>
      </c>
      <c r="R26" s="10">
        <f t="shared" si="4"/>
        <v>20</v>
      </c>
      <c r="S26" s="10">
        <f t="shared" si="4"/>
        <v>18</v>
      </c>
      <c r="T26" s="10">
        <f t="shared" si="4"/>
        <v>12</v>
      </c>
      <c r="U26" s="10">
        <f t="shared" si="4"/>
        <v>19</v>
      </c>
      <c r="V26" s="10">
        <f t="shared" si="4"/>
        <v>10</v>
      </c>
      <c r="W26" s="10">
        <f t="shared" si="4"/>
        <v>3</v>
      </c>
      <c r="X26" s="10">
        <f t="shared" si="4"/>
        <v>1</v>
      </c>
      <c r="Y26" s="10">
        <f t="shared" si="4"/>
        <v>0</v>
      </c>
      <c r="Z26" s="10">
        <f t="shared" si="4"/>
        <v>0</v>
      </c>
      <c r="AA26" s="10">
        <f t="shared" si="4"/>
        <v>439</v>
      </c>
    </row>
    <row r="27" spans="1:27" s="13" customFormat="1" ht="15" customHeight="1">
      <c r="A27" s="297" t="s">
        <v>242</v>
      </c>
      <c r="B27" s="297" t="s">
        <v>340</v>
      </c>
      <c r="C27" s="143">
        <v>20</v>
      </c>
      <c r="D27" s="143" t="s">
        <v>17</v>
      </c>
      <c r="E27" s="213">
        <v>7</v>
      </c>
      <c r="F27" s="213">
        <v>0</v>
      </c>
      <c r="G27" s="213">
        <v>2</v>
      </c>
      <c r="H27" s="213">
        <v>0</v>
      </c>
      <c r="I27" s="213">
        <v>0</v>
      </c>
      <c r="J27" s="213">
        <v>2</v>
      </c>
      <c r="K27" s="213">
        <v>1</v>
      </c>
      <c r="L27" s="213">
        <v>0</v>
      </c>
      <c r="M27" s="213">
        <v>1</v>
      </c>
      <c r="N27" s="213">
        <v>2</v>
      </c>
      <c r="O27" s="213">
        <v>2</v>
      </c>
      <c r="P27" s="213">
        <v>1</v>
      </c>
      <c r="Q27" s="213">
        <v>1</v>
      </c>
      <c r="R27" s="213">
        <v>0</v>
      </c>
      <c r="S27" s="213">
        <v>0</v>
      </c>
      <c r="T27" s="213">
        <v>1</v>
      </c>
      <c r="U27" s="213">
        <v>2</v>
      </c>
      <c r="V27" s="213">
        <v>0</v>
      </c>
      <c r="W27" s="213">
        <v>1</v>
      </c>
      <c r="X27" s="213">
        <v>0</v>
      </c>
      <c r="Y27" s="213">
        <v>0</v>
      </c>
      <c r="Z27" s="213">
        <v>0</v>
      </c>
      <c r="AA27" s="55">
        <f t="shared" si="0"/>
        <v>23</v>
      </c>
    </row>
    <row r="28" spans="1:27" s="13" customFormat="1" ht="15" customHeight="1">
      <c r="A28" s="298"/>
      <c r="B28" s="298"/>
      <c r="C28" s="143">
        <v>21</v>
      </c>
      <c r="D28" s="143" t="s">
        <v>18</v>
      </c>
      <c r="E28" s="213">
        <v>8</v>
      </c>
      <c r="F28" s="213">
        <v>2</v>
      </c>
      <c r="G28" s="213">
        <v>1</v>
      </c>
      <c r="H28" s="213">
        <v>1</v>
      </c>
      <c r="I28" s="213">
        <v>2</v>
      </c>
      <c r="J28" s="213">
        <v>5</v>
      </c>
      <c r="K28" s="213">
        <v>4</v>
      </c>
      <c r="L28" s="213">
        <v>4</v>
      </c>
      <c r="M28" s="213">
        <v>3</v>
      </c>
      <c r="N28" s="213">
        <v>1</v>
      </c>
      <c r="O28" s="213">
        <v>0</v>
      </c>
      <c r="P28" s="213">
        <v>1</v>
      </c>
      <c r="Q28" s="213">
        <v>0</v>
      </c>
      <c r="R28" s="213">
        <v>1</v>
      </c>
      <c r="S28" s="213">
        <v>1</v>
      </c>
      <c r="T28" s="213">
        <v>2</v>
      </c>
      <c r="U28" s="213">
        <v>0</v>
      </c>
      <c r="V28" s="213">
        <v>0</v>
      </c>
      <c r="W28" s="213">
        <v>0</v>
      </c>
      <c r="X28" s="213">
        <v>0</v>
      </c>
      <c r="Y28" s="213">
        <v>0</v>
      </c>
      <c r="Z28" s="213">
        <v>0</v>
      </c>
      <c r="AA28" s="55">
        <f t="shared" si="0"/>
        <v>36</v>
      </c>
    </row>
    <row r="29" spans="1:27" s="13" customFormat="1" ht="15" customHeight="1">
      <c r="A29" s="298"/>
      <c r="B29" s="298"/>
      <c r="C29" s="143">
        <v>22</v>
      </c>
      <c r="D29" s="143" t="s">
        <v>112</v>
      </c>
      <c r="E29" s="213">
        <v>3</v>
      </c>
      <c r="F29" s="213">
        <v>0</v>
      </c>
      <c r="G29" s="213">
        <v>0</v>
      </c>
      <c r="H29" s="213">
        <v>1</v>
      </c>
      <c r="I29" s="213">
        <v>0</v>
      </c>
      <c r="J29" s="213">
        <v>0</v>
      </c>
      <c r="K29" s="213">
        <v>4</v>
      </c>
      <c r="L29" s="213">
        <v>2</v>
      </c>
      <c r="M29" s="213">
        <v>1</v>
      </c>
      <c r="N29" s="213">
        <v>2</v>
      </c>
      <c r="O29" s="213">
        <v>2</v>
      </c>
      <c r="P29" s="213">
        <v>0</v>
      </c>
      <c r="Q29" s="213">
        <v>0</v>
      </c>
      <c r="R29" s="213">
        <v>0</v>
      </c>
      <c r="S29" s="213">
        <v>1</v>
      </c>
      <c r="T29" s="213">
        <v>0</v>
      </c>
      <c r="U29" s="213">
        <v>0</v>
      </c>
      <c r="V29" s="213">
        <v>1</v>
      </c>
      <c r="W29" s="213">
        <v>0</v>
      </c>
      <c r="X29" s="213">
        <v>0</v>
      </c>
      <c r="Y29" s="213">
        <v>0</v>
      </c>
      <c r="Z29" s="213">
        <v>0</v>
      </c>
      <c r="AA29" s="55">
        <f t="shared" si="0"/>
        <v>17</v>
      </c>
    </row>
    <row r="30" spans="1:27" s="13" customFormat="1" ht="15" customHeight="1">
      <c r="A30" s="298"/>
      <c r="B30" s="298"/>
      <c r="C30" s="143">
        <v>23</v>
      </c>
      <c r="D30" s="143" t="s">
        <v>343</v>
      </c>
      <c r="E30" s="10">
        <v>5</v>
      </c>
      <c r="F30" s="10">
        <v>3</v>
      </c>
      <c r="G30" s="10">
        <v>0</v>
      </c>
      <c r="H30" s="10">
        <v>1</v>
      </c>
      <c r="I30" s="10">
        <v>0</v>
      </c>
      <c r="J30" s="10">
        <v>2</v>
      </c>
      <c r="K30" s="10">
        <v>4</v>
      </c>
      <c r="L30" s="10">
        <v>3</v>
      </c>
      <c r="M30" s="10">
        <v>5</v>
      </c>
      <c r="N30" s="10">
        <v>0</v>
      </c>
      <c r="O30" s="10">
        <v>2</v>
      </c>
      <c r="P30" s="10">
        <v>0</v>
      </c>
      <c r="Q30" s="10">
        <v>1</v>
      </c>
      <c r="R30" s="10">
        <v>2</v>
      </c>
      <c r="S30" s="10">
        <v>0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55">
        <f t="shared" si="0"/>
        <v>30</v>
      </c>
    </row>
    <row r="31" spans="1:27" s="13" customFormat="1" ht="15" customHeight="1">
      <c r="A31" s="298"/>
      <c r="B31" s="298"/>
      <c r="C31" s="143">
        <v>24</v>
      </c>
      <c r="D31" s="72" t="s">
        <v>344</v>
      </c>
      <c r="E31" s="10">
        <v>4</v>
      </c>
      <c r="F31" s="10">
        <v>1</v>
      </c>
      <c r="G31" s="10">
        <v>1</v>
      </c>
      <c r="H31" s="10">
        <v>2</v>
      </c>
      <c r="I31" s="10">
        <v>1</v>
      </c>
      <c r="J31" s="10">
        <v>2</v>
      </c>
      <c r="K31" s="10">
        <v>0</v>
      </c>
      <c r="L31" s="10">
        <v>1</v>
      </c>
      <c r="M31" s="10">
        <v>5</v>
      </c>
      <c r="N31" s="10">
        <v>1</v>
      </c>
      <c r="O31" s="10">
        <v>2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5">
        <f t="shared" si="0"/>
        <v>23</v>
      </c>
    </row>
    <row r="32" spans="1:27" s="13" customFormat="1" ht="15" customHeight="1">
      <c r="A32" s="298"/>
      <c r="B32" s="298"/>
      <c r="C32" s="143">
        <v>25</v>
      </c>
      <c r="D32" s="143" t="s">
        <v>219</v>
      </c>
      <c r="E32" s="10">
        <v>3</v>
      </c>
      <c r="F32" s="10">
        <v>1</v>
      </c>
      <c r="G32" s="10">
        <v>2</v>
      </c>
      <c r="H32" s="10">
        <v>0</v>
      </c>
      <c r="I32" s="10">
        <v>2</v>
      </c>
      <c r="J32" s="10">
        <v>0</v>
      </c>
      <c r="K32" s="10">
        <v>1</v>
      </c>
      <c r="L32" s="10">
        <v>2</v>
      </c>
      <c r="M32" s="10">
        <v>2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55">
        <f t="shared" si="0"/>
        <v>16</v>
      </c>
    </row>
    <row r="33" spans="1:27" s="13" customFormat="1" ht="15" customHeight="1">
      <c r="A33" s="298"/>
      <c r="B33" s="298"/>
      <c r="C33" s="143">
        <v>26</v>
      </c>
      <c r="D33" s="143" t="s">
        <v>20</v>
      </c>
      <c r="E33" s="213">
        <v>2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1</v>
      </c>
      <c r="L33" s="213">
        <v>1</v>
      </c>
      <c r="M33" s="213">
        <v>1</v>
      </c>
      <c r="N33" s="213">
        <v>0</v>
      </c>
      <c r="O33" s="213">
        <v>0</v>
      </c>
      <c r="P33" s="213">
        <v>1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3">
        <v>0</v>
      </c>
      <c r="W33" s="213">
        <v>0</v>
      </c>
      <c r="X33" s="213">
        <v>0</v>
      </c>
      <c r="Y33" s="213">
        <v>0</v>
      </c>
      <c r="Z33" s="213">
        <v>0</v>
      </c>
      <c r="AA33" s="55">
        <f t="shared" si="0"/>
        <v>6</v>
      </c>
    </row>
    <row r="34" spans="1:27" s="13" customFormat="1" ht="15" customHeight="1">
      <c r="A34" s="298"/>
      <c r="B34" s="362"/>
      <c r="C34" s="363" t="s">
        <v>354</v>
      </c>
      <c r="D34" s="364"/>
      <c r="E34" s="10">
        <f>SUM(E27:E33)</f>
        <v>32</v>
      </c>
      <c r="F34" s="10">
        <f aca="true" t="shared" si="5" ref="F34:AA34">SUM(F27:F33)</f>
        <v>7</v>
      </c>
      <c r="G34" s="10">
        <f t="shared" si="5"/>
        <v>6</v>
      </c>
      <c r="H34" s="10">
        <f t="shared" si="5"/>
        <v>5</v>
      </c>
      <c r="I34" s="10">
        <f t="shared" si="5"/>
        <v>5</v>
      </c>
      <c r="J34" s="10">
        <f t="shared" si="5"/>
        <v>11</v>
      </c>
      <c r="K34" s="10">
        <f t="shared" si="5"/>
        <v>15</v>
      </c>
      <c r="L34" s="10">
        <f t="shared" si="5"/>
        <v>13</v>
      </c>
      <c r="M34" s="10">
        <f t="shared" si="5"/>
        <v>18</v>
      </c>
      <c r="N34" s="10">
        <f t="shared" si="5"/>
        <v>7</v>
      </c>
      <c r="O34" s="10">
        <f t="shared" si="5"/>
        <v>8</v>
      </c>
      <c r="P34" s="10">
        <f t="shared" si="5"/>
        <v>3</v>
      </c>
      <c r="Q34" s="10">
        <f t="shared" si="5"/>
        <v>3</v>
      </c>
      <c r="R34" s="10">
        <f t="shared" si="5"/>
        <v>3</v>
      </c>
      <c r="S34" s="10">
        <f t="shared" si="5"/>
        <v>2</v>
      </c>
      <c r="T34" s="10">
        <f t="shared" si="5"/>
        <v>4</v>
      </c>
      <c r="U34" s="10">
        <f t="shared" si="5"/>
        <v>6</v>
      </c>
      <c r="V34" s="10">
        <f t="shared" si="5"/>
        <v>1</v>
      </c>
      <c r="W34" s="10">
        <f t="shared" si="5"/>
        <v>1</v>
      </c>
      <c r="X34" s="10">
        <f t="shared" si="5"/>
        <v>0</v>
      </c>
      <c r="Y34" s="10">
        <f t="shared" si="5"/>
        <v>1</v>
      </c>
      <c r="Z34" s="10">
        <f t="shared" si="5"/>
        <v>0</v>
      </c>
      <c r="AA34" s="10">
        <f t="shared" si="5"/>
        <v>151</v>
      </c>
    </row>
    <row r="35" spans="1:27" s="13" customFormat="1" ht="15" customHeight="1">
      <c r="A35" s="298"/>
      <c r="B35" s="297" t="s">
        <v>341</v>
      </c>
      <c r="C35" s="143">
        <v>27</v>
      </c>
      <c r="D35" s="143" t="s">
        <v>346</v>
      </c>
      <c r="E35" s="213">
        <v>11</v>
      </c>
      <c r="F35" s="213">
        <v>8</v>
      </c>
      <c r="G35" s="213">
        <v>4</v>
      </c>
      <c r="H35" s="213">
        <v>5</v>
      </c>
      <c r="I35" s="213">
        <v>9</v>
      </c>
      <c r="J35" s="213">
        <v>12</v>
      </c>
      <c r="K35" s="213">
        <v>18</v>
      </c>
      <c r="L35" s="213">
        <v>17</v>
      </c>
      <c r="M35" s="213">
        <v>17</v>
      </c>
      <c r="N35" s="213">
        <v>5</v>
      </c>
      <c r="O35" s="213">
        <v>8</v>
      </c>
      <c r="P35" s="213">
        <v>6</v>
      </c>
      <c r="Q35" s="213">
        <v>6</v>
      </c>
      <c r="R35" s="213">
        <v>0</v>
      </c>
      <c r="S35" s="213">
        <v>1</v>
      </c>
      <c r="T35" s="213">
        <v>1</v>
      </c>
      <c r="U35" s="213">
        <v>5</v>
      </c>
      <c r="V35" s="213">
        <v>0</v>
      </c>
      <c r="W35" s="213">
        <v>0</v>
      </c>
      <c r="X35" s="213">
        <v>0</v>
      </c>
      <c r="Y35" s="213">
        <v>0</v>
      </c>
      <c r="Z35" s="213">
        <v>0</v>
      </c>
      <c r="AA35" s="55">
        <f t="shared" si="0"/>
        <v>133</v>
      </c>
    </row>
    <row r="36" spans="1:27" s="13" customFormat="1" ht="15" customHeight="1">
      <c r="A36" s="298"/>
      <c r="B36" s="298"/>
      <c r="C36" s="143">
        <v>28</v>
      </c>
      <c r="D36" s="143" t="s">
        <v>111</v>
      </c>
      <c r="E36" s="213">
        <v>10</v>
      </c>
      <c r="F36" s="213">
        <v>3</v>
      </c>
      <c r="G36" s="213">
        <v>3</v>
      </c>
      <c r="H36" s="213">
        <v>3</v>
      </c>
      <c r="I36" s="213">
        <v>5</v>
      </c>
      <c r="J36" s="213">
        <v>13</v>
      </c>
      <c r="K36" s="213">
        <v>7</v>
      </c>
      <c r="L36" s="213">
        <v>10</v>
      </c>
      <c r="M36" s="213">
        <v>7</v>
      </c>
      <c r="N36" s="213">
        <v>6</v>
      </c>
      <c r="O36" s="213">
        <v>3</v>
      </c>
      <c r="P36" s="213">
        <v>1</v>
      </c>
      <c r="Q36" s="213">
        <v>1</v>
      </c>
      <c r="R36" s="213">
        <v>2</v>
      </c>
      <c r="S36" s="213">
        <v>2</v>
      </c>
      <c r="T36" s="213">
        <v>3</v>
      </c>
      <c r="U36" s="213">
        <v>2</v>
      </c>
      <c r="V36" s="213">
        <v>1</v>
      </c>
      <c r="W36" s="213">
        <v>2</v>
      </c>
      <c r="X36" s="213">
        <v>0</v>
      </c>
      <c r="Y36" s="213">
        <v>0</v>
      </c>
      <c r="Z36" s="213">
        <v>0</v>
      </c>
      <c r="AA36" s="55">
        <f t="shared" si="0"/>
        <v>84</v>
      </c>
    </row>
    <row r="37" spans="1:27" s="13" customFormat="1" ht="15" customHeight="1">
      <c r="A37" s="298"/>
      <c r="B37" s="298"/>
      <c r="C37" s="143">
        <v>29</v>
      </c>
      <c r="D37" s="143" t="s">
        <v>553</v>
      </c>
      <c r="E37" s="213">
        <v>0</v>
      </c>
      <c r="F37" s="213">
        <v>0</v>
      </c>
      <c r="G37" s="213">
        <v>0</v>
      </c>
      <c r="H37" s="213">
        <v>0</v>
      </c>
      <c r="I37" s="213">
        <v>1</v>
      </c>
      <c r="J37" s="213">
        <v>0</v>
      </c>
      <c r="K37" s="213">
        <v>0</v>
      </c>
      <c r="L37" s="213">
        <v>0</v>
      </c>
      <c r="M37" s="213">
        <v>3</v>
      </c>
      <c r="N37" s="213">
        <v>0</v>
      </c>
      <c r="O37" s="213">
        <v>1</v>
      </c>
      <c r="P37" s="213">
        <v>0</v>
      </c>
      <c r="Q37" s="213">
        <v>1</v>
      </c>
      <c r="R37" s="213">
        <v>0</v>
      </c>
      <c r="S37" s="213">
        <v>0</v>
      </c>
      <c r="T37" s="213">
        <v>0</v>
      </c>
      <c r="U37" s="213">
        <v>0</v>
      </c>
      <c r="V37" s="213">
        <v>0</v>
      </c>
      <c r="W37" s="213">
        <v>0</v>
      </c>
      <c r="X37" s="213">
        <v>0</v>
      </c>
      <c r="Y37" s="213">
        <v>0</v>
      </c>
      <c r="Z37" s="213">
        <v>0</v>
      </c>
      <c r="AA37" s="55">
        <f t="shared" si="0"/>
        <v>6</v>
      </c>
    </row>
    <row r="38" spans="1:27" s="13" customFormat="1" ht="15" customHeight="1">
      <c r="A38" s="298"/>
      <c r="B38" s="298"/>
      <c r="C38" s="143">
        <v>30</v>
      </c>
      <c r="D38" s="143" t="s">
        <v>115</v>
      </c>
      <c r="E38" s="213">
        <v>4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1</v>
      </c>
      <c r="O38" s="213">
        <v>1</v>
      </c>
      <c r="P38" s="213">
        <v>0</v>
      </c>
      <c r="Q38" s="213">
        <v>2</v>
      </c>
      <c r="R38" s="213">
        <v>0</v>
      </c>
      <c r="S38" s="213">
        <v>0</v>
      </c>
      <c r="T38" s="213">
        <v>0</v>
      </c>
      <c r="U38" s="213">
        <v>0</v>
      </c>
      <c r="V38" s="213">
        <v>0</v>
      </c>
      <c r="W38" s="213">
        <v>0</v>
      </c>
      <c r="X38" s="213">
        <v>0</v>
      </c>
      <c r="Y38" s="213">
        <v>0</v>
      </c>
      <c r="Z38" s="213">
        <v>0</v>
      </c>
      <c r="AA38" s="55">
        <f t="shared" si="0"/>
        <v>8</v>
      </c>
    </row>
    <row r="39" spans="1:27" s="13" customFormat="1" ht="15" customHeight="1">
      <c r="A39" s="298"/>
      <c r="B39" s="298"/>
      <c r="C39" s="143">
        <v>31</v>
      </c>
      <c r="D39" s="143" t="s">
        <v>21</v>
      </c>
      <c r="E39" s="213">
        <v>2</v>
      </c>
      <c r="F39" s="213">
        <v>0</v>
      </c>
      <c r="G39" s="213">
        <v>0</v>
      </c>
      <c r="H39" s="213">
        <v>1</v>
      </c>
      <c r="I39" s="213">
        <v>0</v>
      </c>
      <c r="J39" s="213">
        <v>1</v>
      </c>
      <c r="K39" s="213">
        <v>0</v>
      </c>
      <c r="L39" s="213">
        <v>0</v>
      </c>
      <c r="M39" s="213">
        <v>1</v>
      </c>
      <c r="N39" s="213">
        <v>1</v>
      </c>
      <c r="O39" s="213">
        <v>0</v>
      </c>
      <c r="P39" s="213">
        <v>1</v>
      </c>
      <c r="Q39" s="213">
        <v>1</v>
      </c>
      <c r="R39" s="213">
        <v>0</v>
      </c>
      <c r="S39" s="213">
        <v>1</v>
      </c>
      <c r="T39" s="213">
        <v>1</v>
      </c>
      <c r="U39" s="213">
        <v>3</v>
      </c>
      <c r="V39" s="213">
        <v>1</v>
      </c>
      <c r="W39" s="213">
        <v>0</v>
      </c>
      <c r="X39" s="213">
        <v>0</v>
      </c>
      <c r="Y39" s="213">
        <v>0</v>
      </c>
      <c r="Z39" s="213">
        <v>0</v>
      </c>
      <c r="AA39" s="55">
        <f t="shared" si="0"/>
        <v>14</v>
      </c>
    </row>
    <row r="40" spans="1:27" s="13" customFormat="1" ht="15" customHeight="1">
      <c r="A40" s="298"/>
      <c r="B40" s="298"/>
      <c r="C40" s="143">
        <v>32</v>
      </c>
      <c r="D40" s="143" t="s">
        <v>22</v>
      </c>
      <c r="E40" s="213">
        <v>2</v>
      </c>
      <c r="F40" s="213">
        <v>1</v>
      </c>
      <c r="G40" s="213">
        <v>5</v>
      </c>
      <c r="H40" s="213">
        <v>3</v>
      </c>
      <c r="I40" s="213">
        <v>1</v>
      </c>
      <c r="J40" s="213">
        <v>3</v>
      </c>
      <c r="K40" s="213">
        <v>11</v>
      </c>
      <c r="L40" s="213">
        <v>4</v>
      </c>
      <c r="M40" s="213">
        <v>4</v>
      </c>
      <c r="N40" s="213">
        <v>0</v>
      </c>
      <c r="O40" s="213">
        <v>4</v>
      </c>
      <c r="P40" s="213">
        <v>3</v>
      </c>
      <c r="Q40" s="213">
        <v>0</v>
      </c>
      <c r="R40" s="213">
        <v>1</v>
      </c>
      <c r="S40" s="213">
        <v>1</v>
      </c>
      <c r="T40" s="213">
        <v>1</v>
      </c>
      <c r="U40" s="213">
        <v>2</v>
      </c>
      <c r="V40" s="213">
        <v>1</v>
      </c>
      <c r="W40" s="213">
        <v>0</v>
      </c>
      <c r="X40" s="213">
        <v>0</v>
      </c>
      <c r="Y40" s="213">
        <v>0</v>
      </c>
      <c r="Z40" s="213">
        <v>0</v>
      </c>
      <c r="AA40" s="55">
        <f t="shared" si="0"/>
        <v>47</v>
      </c>
    </row>
    <row r="41" spans="1:27" s="13" customFormat="1" ht="15" customHeight="1">
      <c r="A41" s="298"/>
      <c r="B41" s="298"/>
      <c r="C41" s="143">
        <v>33</v>
      </c>
      <c r="D41" s="143" t="s">
        <v>116</v>
      </c>
      <c r="E41" s="213">
        <v>2</v>
      </c>
      <c r="F41" s="213">
        <v>0</v>
      </c>
      <c r="G41" s="213">
        <v>1</v>
      </c>
      <c r="H41" s="213">
        <v>0</v>
      </c>
      <c r="I41" s="213">
        <v>2</v>
      </c>
      <c r="J41" s="213">
        <v>3</v>
      </c>
      <c r="K41" s="213">
        <v>2</v>
      </c>
      <c r="L41" s="213">
        <v>1</v>
      </c>
      <c r="M41" s="213">
        <v>0</v>
      </c>
      <c r="N41" s="213">
        <v>0</v>
      </c>
      <c r="O41" s="213">
        <v>2</v>
      </c>
      <c r="P41" s="213">
        <v>1</v>
      </c>
      <c r="Q41" s="213">
        <v>0</v>
      </c>
      <c r="R41" s="213">
        <v>0</v>
      </c>
      <c r="S41" s="213">
        <v>2</v>
      </c>
      <c r="T41" s="213">
        <v>0</v>
      </c>
      <c r="U41" s="213">
        <v>3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55">
        <f t="shared" si="0"/>
        <v>19</v>
      </c>
    </row>
    <row r="42" spans="1:27" s="13" customFormat="1" ht="15" customHeight="1">
      <c r="A42" s="298"/>
      <c r="B42" s="298"/>
      <c r="C42" s="143">
        <v>34</v>
      </c>
      <c r="D42" s="143" t="s">
        <v>529</v>
      </c>
      <c r="E42" s="213">
        <v>3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1</v>
      </c>
      <c r="N42" s="213">
        <v>1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0</v>
      </c>
      <c r="U42" s="213">
        <v>1</v>
      </c>
      <c r="V42" s="213">
        <v>0</v>
      </c>
      <c r="W42" s="213">
        <v>0</v>
      </c>
      <c r="X42" s="213">
        <v>0</v>
      </c>
      <c r="Y42" s="213">
        <v>0</v>
      </c>
      <c r="Z42" s="213">
        <v>0</v>
      </c>
      <c r="AA42" s="55">
        <f t="shared" si="0"/>
        <v>6</v>
      </c>
    </row>
    <row r="43" spans="1:27" s="13" customFormat="1" ht="15" customHeight="1">
      <c r="A43" s="298"/>
      <c r="B43" s="298"/>
      <c r="C43" s="143">
        <v>35</v>
      </c>
      <c r="D43" s="143" t="s">
        <v>241</v>
      </c>
      <c r="E43" s="213">
        <v>4</v>
      </c>
      <c r="F43" s="213">
        <v>2</v>
      </c>
      <c r="G43" s="213">
        <v>0</v>
      </c>
      <c r="H43" s="213">
        <v>1</v>
      </c>
      <c r="I43" s="213">
        <v>1</v>
      </c>
      <c r="J43" s="213">
        <v>3</v>
      </c>
      <c r="K43" s="213">
        <v>0</v>
      </c>
      <c r="L43" s="213">
        <v>0</v>
      </c>
      <c r="M43" s="213">
        <v>2</v>
      </c>
      <c r="N43" s="213">
        <v>0</v>
      </c>
      <c r="O43" s="213">
        <v>2</v>
      </c>
      <c r="P43" s="213">
        <v>2</v>
      </c>
      <c r="Q43" s="213">
        <v>0</v>
      </c>
      <c r="R43" s="213">
        <v>0</v>
      </c>
      <c r="S43" s="213">
        <v>1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55">
        <f t="shared" si="0"/>
        <v>18</v>
      </c>
    </row>
    <row r="44" spans="1:27" s="13" customFormat="1" ht="15" customHeight="1">
      <c r="A44" s="298"/>
      <c r="B44" s="362"/>
      <c r="C44" s="363" t="s">
        <v>354</v>
      </c>
      <c r="D44" s="364"/>
      <c r="E44" s="10">
        <f>SUM(E35:E43)</f>
        <v>38</v>
      </c>
      <c r="F44" s="10">
        <f aca="true" t="shared" si="6" ref="F44:AA44">SUM(F35:F43)</f>
        <v>14</v>
      </c>
      <c r="G44" s="10">
        <f t="shared" si="6"/>
        <v>13</v>
      </c>
      <c r="H44" s="10">
        <f t="shared" si="6"/>
        <v>13</v>
      </c>
      <c r="I44" s="10">
        <f t="shared" si="6"/>
        <v>19</v>
      </c>
      <c r="J44" s="10">
        <f t="shared" si="6"/>
        <v>35</v>
      </c>
      <c r="K44" s="10">
        <f t="shared" si="6"/>
        <v>38</v>
      </c>
      <c r="L44" s="10">
        <f t="shared" si="6"/>
        <v>32</v>
      </c>
      <c r="M44" s="10">
        <f t="shared" si="6"/>
        <v>35</v>
      </c>
      <c r="N44" s="10">
        <f t="shared" si="6"/>
        <v>14</v>
      </c>
      <c r="O44" s="10">
        <f t="shared" si="6"/>
        <v>21</v>
      </c>
      <c r="P44" s="10">
        <f t="shared" si="6"/>
        <v>14</v>
      </c>
      <c r="Q44" s="10">
        <f t="shared" si="6"/>
        <v>11</v>
      </c>
      <c r="R44" s="10">
        <f t="shared" si="6"/>
        <v>3</v>
      </c>
      <c r="S44" s="10">
        <f t="shared" si="6"/>
        <v>8</v>
      </c>
      <c r="T44" s="10">
        <f t="shared" si="6"/>
        <v>6</v>
      </c>
      <c r="U44" s="10">
        <f t="shared" si="6"/>
        <v>16</v>
      </c>
      <c r="V44" s="10">
        <f t="shared" si="6"/>
        <v>3</v>
      </c>
      <c r="W44" s="10">
        <f t="shared" si="6"/>
        <v>2</v>
      </c>
      <c r="X44" s="10">
        <f t="shared" si="6"/>
        <v>0</v>
      </c>
      <c r="Y44" s="10">
        <f t="shared" si="6"/>
        <v>0</v>
      </c>
      <c r="Z44" s="10">
        <f t="shared" si="6"/>
        <v>0</v>
      </c>
      <c r="AA44" s="10">
        <f t="shared" si="6"/>
        <v>335</v>
      </c>
    </row>
    <row r="45" spans="1:27" s="13" customFormat="1" ht="14.25" customHeight="1">
      <c r="A45" s="298"/>
      <c r="B45" s="297" t="s">
        <v>342</v>
      </c>
      <c r="C45" s="143">
        <v>36</v>
      </c>
      <c r="D45" s="143" t="s">
        <v>23</v>
      </c>
      <c r="E45" s="213">
        <v>6</v>
      </c>
      <c r="F45" s="213">
        <v>3</v>
      </c>
      <c r="G45" s="213">
        <v>4</v>
      </c>
      <c r="H45" s="213">
        <v>0</v>
      </c>
      <c r="I45" s="213">
        <v>2</v>
      </c>
      <c r="J45" s="213">
        <v>2</v>
      </c>
      <c r="K45" s="213">
        <v>5</v>
      </c>
      <c r="L45" s="213">
        <v>2</v>
      </c>
      <c r="M45" s="213">
        <v>0</v>
      </c>
      <c r="N45" s="213">
        <v>0</v>
      </c>
      <c r="O45" s="213">
        <v>3</v>
      </c>
      <c r="P45" s="213">
        <v>0</v>
      </c>
      <c r="Q45" s="213">
        <v>2</v>
      </c>
      <c r="R45" s="213">
        <v>0</v>
      </c>
      <c r="S45" s="213">
        <v>2</v>
      </c>
      <c r="T45" s="213">
        <v>0</v>
      </c>
      <c r="U45" s="213">
        <v>1</v>
      </c>
      <c r="V45" s="213">
        <v>2</v>
      </c>
      <c r="W45" s="213">
        <v>0</v>
      </c>
      <c r="X45" s="213">
        <v>0</v>
      </c>
      <c r="Y45" s="213">
        <v>0</v>
      </c>
      <c r="Z45" s="213">
        <v>0</v>
      </c>
      <c r="AA45" s="55">
        <f t="shared" si="0"/>
        <v>34</v>
      </c>
    </row>
    <row r="46" spans="1:27" s="13" customFormat="1" ht="14.25" customHeight="1">
      <c r="A46" s="298"/>
      <c r="B46" s="298"/>
      <c r="C46" s="143">
        <v>37</v>
      </c>
      <c r="D46" s="143" t="s">
        <v>24</v>
      </c>
      <c r="E46" s="213">
        <v>3</v>
      </c>
      <c r="F46" s="213">
        <v>6</v>
      </c>
      <c r="G46" s="213">
        <v>2</v>
      </c>
      <c r="H46" s="213">
        <v>0</v>
      </c>
      <c r="I46" s="213">
        <v>2</v>
      </c>
      <c r="J46" s="213">
        <v>1</v>
      </c>
      <c r="K46" s="213">
        <v>4</v>
      </c>
      <c r="L46" s="213">
        <v>2</v>
      </c>
      <c r="M46" s="213">
        <v>1</v>
      </c>
      <c r="N46" s="213">
        <v>1</v>
      </c>
      <c r="O46" s="213">
        <v>2</v>
      </c>
      <c r="P46" s="213">
        <v>2</v>
      </c>
      <c r="Q46" s="213">
        <v>2</v>
      </c>
      <c r="R46" s="213">
        <v>0</v>
      </c>
      <c r="S46" s="213">
        <v>1</v>
      </c>
      <c r="T46" s="213">
        <v>3</v>
      </c>
      <c r="U46" s="213">
        <v>2</v>
      </c>
      <c r="V46" s="213">
        <v>0</v>
      </c>
      <c r="W46" s="213">
        <v>0</v>
      </c>
      <c r="X46" s="213">
        <v>0</v>
      </c>
      <c r="Y46" s="213">
        <v>0</v>
      </c>
      <c r="Z46" s="213">
        <v>0</v>
      </c>
      <c r="AA46" s="55">
        <f t="shared" si="0"/>
        <v>34</v>
      </c>
    </row>
    <row r="47" spans="1:27" s="13" customFormat="1" ht="14.25" customHeight="1">
      <c r="A47" s="298"/>
      <c r="B47" s="298"/>
      <c r="C47" s="143">
        <v>38</v>
      </c>
      <c r="D47" s="143" t="s">
        <v>25</v>
      </c>
      <c r="E47" s="213">
        <v>5</v>
      </c>
      <c r="F47" s="213">
        <v>0</v>
      </c>
      <c r="G47" s="213">
        <v>2</v>
      </c>
      <c r="H47" s="213">
        <v>0</v>
      </c>
      <c r="I47" s="213">
        <v>0</v>
      </c>
      <c r="J47" s="213">
        <v>0</v>
      </c>
      <c r="K47" s="213">
        <v>1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1</v>
      </c>
      <c r="R47" s="213">
        <v>1</v>
      </c>
      <c r="S47" s="213">
        <v>1</v>
      </c>
      <c r="T47" s="213">
        <v>1</v>
      </c>
      <c r="U47" s="213">
        <v>0</v>
      </c>
      <c r="V47" s="213">
        <v>0</v>
      </c>
      <c r="W47" s="213">
        <v>0</v>
      </c>
      <c r="X47" s="213">
        <v>0</v>
      </c>
      <c r="Y47" s="213">
        <v>0</v>
      </c>
      <c r="Z47" s="213">
        <v>0</v>
      </c>
      <c r="AA47" s="55">
        <f t="shared" si="0"/>
        <v>12</v>
      </c>
    </row>
    <row r="48" spans="1:27" s="13" customFormat="1" ht="14.25" customHeight="1">
      <c r="A48" s="298"/>
      <c r="B48" s="298"/>
      <c r="C48" s="143">
        <v>39</v>
      </c>
      <c r="D48" s="143" t="s">
        <v>479</v>
      </c>
      <c r="E48" s="213">
        <v>3</v>
      </c>
      <c r="F48" s="213">
        <v>1</v>
      </c>
      <c r="G48" s="213">
        <v>0</v>
      </c>
      <c r="H48" s="213">
        <v>0</v>
      </c>
      <c r="I48" s="213">
        <v>0</v>
      </c>
      <c r="J48" s="213">
        <v>1</v>
      </c>
      <c r="K48" s="213">
        <v>1</v>
      </c>
      <c r="L48" s="213">
        <v>0</v>
      </c>
      <c r="M48" s="213">
        <v>2</v>
      </c>
      <c r="N48" s="213">
        <v>0</v>
      </c>
      <c r="O48" s="213">
        <v>0</v>
      </c>
      <c r="P48" s="213">
        <v>1</v>
      </c>
      <c r="Q48" s="213">
        <v>0</v>
      </c>
      <c r="R48" s="213">
        <v>0</v>
      </c>
      <c r="S48" s="213">
        <v>0</v>
      </c>
      <c r="T48" s="213">
        <v>1</v>
      </c>
      <c r="U48" s="213">
        <v>1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55">
        <f t="shared" si="0"/>
        <v>11</v>
      </c>
    </row>
    <row r="49" spans="1:27" s="13" customFormat="1" ht="14.25" customHeight="1">
      <c r="A49" s="298"/>
      <c r="B49" s="298"/>
      <c r="C49" s="143">
        <v>40</v>
      </c>
      <c r="D49" s="143" t="s">
        <v>26</v>
      </c>
      <c r="E49" s="213">
        <v>6</v>
      </c>
      <c r="F49" s="213">
        <v>2</v>
      </c>
      <c r="G49" s="213">
        <v>1</v>
      </c>
      <c r="H49" s="213">
        <v>0</v>
      </c>
      <c r="I49" s="213">
        <v>3</v>
      </c>
      <c r="J49" s="213">
        <v>3</v>
      </c>
      <c r="K49" s="213">
        <v>1</v>
      </c>
      <c r="L49" s="213">
        <v>6</v>
      </c>
      <c r="M49" s="213">
        <v>0</v>
      </c>
      <c r="N49" s="213">
        <v>2</v>
      </c>
      <c r="O49" s="213">
        <v>1</v>
      </c>
      <c r="P49" s="213">
        <v>2</v>
      </c>
      <c r="Q49" s="213">
        <v>1</v>
      </c>
      <c r="R49" s="213">
        <v>1</v>
      </c>
      <c r="S49" s="213">
        <v>2</v>
      </c>
      <c r="T49" s="213">
        <v>0</v>
      </c>
      <c r="U49" s="213">
        <v>2</v>
      </c>
      <c r="V49" s="213">
        <v>0</v>
      </c>
      <c r="W49" s="213">
        <v>0</v>
      </c>
      <c r="X49" s="213">
        <v>0</v>
      </c>
      <c r="Y49" s="213">
        <v>0</v>
      </c>
      <c r="Z49" s="213">
        <v>0</v>
      </c>
      <c r="AA49" s="55">
        <f t="shared" si="0"/>
        <v>33</v>
      </c>
    </row>
    <row r="50" spans="1:27" s="13" customFormat="1" ht="14.25" customHeight="1">
      <c r="A50" s="298"/>
      <c r="B50" s="362"/>
      <c r="C50" s="363" t="s">
        <v>354</v>
      </c>
      <c r="D50" s="364"/>
      <c r="E50" s="10">
        <f>SUM(E45:E49)</f>
        <v>23</v>
      </c>
      <c r="F50" s="10">
        <f aca="true" t="shared" si="7" ref="F50:AA50">SUM(F45:F49)</f>
        <v>12</v>
      </c>
      <c r="G50" s="10">
        <f t="shared" si="7"/>
        <v>9</v>
      </c>
      <c r="H50" s="10">
        <f t="shared" si="7"/>
        <v>0</v>
      </c>
      <c r="I50" s="10">
        <f t="shared" si="7"/>
        <v>7</v>
      </c>
      <c r="J50" s="10">
        <f t="shared" si="7"/>
        <v>7</v>
      </c>
      <c r="K50" s="10">
        <f t="shared" si="7"/>
        <v>12</v>
      </c>
      <c r="L50" s="10">
        <f t="shared" si="7"/>
        <v>10</v>
      </c>
      <c r="M50" s="10">
        <f t="shared" si="7"/>
        <v>3</v>
      </c>
      <c r="N50" s="10">
        <f t="shared" si="7"/>
        <v>3</v>
      </c>
      <c r="O50" s="10">
        <f t="shared" si="7"/>
        <v>6</v>
      </c>
      <c r="P50" s="10">
        <f t="shared" si="7"/>
        <v>5</v>
      </c>
      <c r="Q50" s="10">
        <f t="shared" si="7"/>
        <v>6</v>
      </c>
      <c r="R50" s="10">
        <f t="shared" si="7"/>
        <v>2</v>
      </c>
      <c r="S50" s="10">
        <f t="shared" si="7"/>
        <v>6</v>
      </c>
      <c r="T50" s="10">
        <f t="shared" si="7"/>
        <v>5</v>
      </c>
      <c r="U50" s="10">
        <f t="shared" si="7"/>
        <v>6</v>
      </c>
      <c r="V50" s="10">
        <f t="shared" si="7"/>
        <v>2</v>
      </c>
      <c r="W50" s="10">
        <f t="shared" si="7"/>
        <v>0</v>
      </c>
      <c r="X50" s="10">
        <f t="shared" si="7"/>
        <v>0</v>
      </c>
      <c r="Y50" s="10">
        <f t="shared" si="7"/>
        <v>0</v>
      </c>
      <c r="Z50" s="10">
        <f t="shared" si="7"/>
        <v>0</v>
      </c>
      <c r="AA50" s="10">
        <f t="shared" si="7"/>
        <v>124</v>
      </c>
    </row>
    <row r="51" spans="1:27" s="13" customFormat="1" ht="14.25" customHeight="1">
      <c r="A51" s="362"/>
      <c r="B51" s="356" t="s">
        <v>220</v>
      </c>
      <c r="C51" s="356"/>
      <c r="D51" s="293"/>
      <c r="E51" s="10">
        <f>E50+E44+E34</f>
        <v>93</v>
      </c>
      <c r="F51" s="10">
        <f aca="true" t="shared" si="8" ref="F51:AA51">F50+F44+F34</f>
        <v>33</v>
      </c>
      <c r="G51" s="10">
        <f t="shared" si="8"/>
        <v>28</v>
      </c>
      <c r="H51" s="10">
        <f t="shared" si="8"/>
        <v>18</v>
      </c>
      <c r="I51" s="10">
        <f t="shared" si="8"/>
        <v>31</v>
      </c>
      <c r="J51" s="10">
        <f t="shared" si="8"/>
        <v>53</v>
      </c>
      <c r="K51" s="10">
        <f t="shared" si="8"/>
        <v>65</v>
      </c>
      <c r="L51" s="10">
        <f t="shared" si="8"/>
        <v>55</v>
      </c>
      <c r="M51" s="10">
        <f t="shared" si="8"/>
        <v>56</v>
      </c>
      <c r="N51" s="10">
        <f t="shared" si="8"/>
        <v>24</v>
      </c>
      <c r="O51" s="10">
        <f t="shared" si="8"/>
        <v>35</v>
      </c>
      <c r="P51" s="10">
        <f t="shared" si="8"/>
        <v>22</v>
      </c>
      <c r="Q51" s="10">
        <f t="shared" si="8"/>
        <v>20</v>
      </c>
      <c r="R51" s="10">
        <f t="shared" si="8"/>
        <v>8</v>
      </c>
      <c r="S51" s="10">
        <f t="shared" si="8"/>
        <v>16</v>
      </c>
      <c r="T51" s="10">
        <f t="shared" si="8"/>
        <v>15</v>
      </c>
      <c r="U51" s="10">
        <f t="shared" si="8"/>
        <v>28</v>
      </c>
      <c r="V51" s="10">
        <f t="shared" si="8"/>
        <v>6</v>
      </c>
      <c r="W51" s="10">
        <f t="shared" si="8"/>
        <v>3</v>
      </c>
      <c r="X51" s="10">
        <f t="shared" si="8"/>
        <v>0</v>
      </c>
      <c r="Y51" s="10">
        <f t="shared" si="8"/>
        <v>1</v>
      </c>
      <c r="Z51" s="10">
        <f t="shared" si="8"/>
        <v>0</v>
      </c>
      <c r="AA51" s="10">
        <f t="shared" si="8"/>
        <v>610</v>
      </c>
    </row>
    <row r="52" spans="1:27" s="13" customFormat="1" ht="15" customHeight="1">
      <c r="A52" s="371" t="s">
        <v>351</v>
      </c>
      <c r="B52" s="297" t="s">
        <v>340</v>
      </c>
      <c r="C52" s="143">
        <v>41</v>
      </c>
      <c r="D52" s="143" t="s">
        <v>27</v>
      </c>
      <c r="E52" s="10">
        <v>1</v>
      </c>
      <c r="F52" s="10">
        <v>1</v>
      </c>
      <c r="G52" s="10">
        <v>2</v>
      </c>
      <c r="H52" s="10">
        <v>0</v>
      </c>
      <c r="I52" s="10">
        <v>0</v>
      </c>
      <c r="J52" s="10">
        <v>0</v>
      </c>
      <c r="K52" s="10">
        <v>1</v>
      </c>
      <c r="L52" s="10">
        <v>0</v>
      </c>
      <c r="M52" s="10">
        <v>1</v>
      </c>
      <c r="N52" s="10">
        <v>0</v>
      </c>
      <c r="O52" s="10">
        <v>2</v>
      </c>
      <c r="P52" s="10">
        <v>0</v>
      </c>
      <c r="Q52" s="10">
        <v>0</v>
      </c>
      <c r="R52" s="10">
        <v>0</v>
      </c>
      <c r="S52" s="10">
        <v>1</v>
      </c>
      <c r="T52" s="10">
        <v>3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55">
        <f t="shared" si="0"/>
        <v>12</v>
      </c>
    </row>
    <row r="53" spans="1:27" s="13" customFormat="1" ht="15.75" customHeight="1">
      <c r="A53" s="365"/>
      <c r="B53" s="298"/>
      <c r="C53" s="143">
        <v>42</v>
      </c>
      <c r="D53" s="143" t="s">
        <v>123</v>
      </c>
      <c r="E53" s="213">
        <v>6</v>
      </c>
      <c r="F53" s="213">
        <v>0</v>
      </c>
      <c r="G53" s="213">
        <v>0</v>
      </c>
      <c r="H53" s="213">
        <v>0</v>
      </c>
      <c r="I53" s="213">
        <v>0</v>
      </c>
      <c r="J53" s="213">
        <v>1</v>
      </c>
      <c r="K53" s="213">
        <v>0</v>
      </c>
      <c r="L53" s="213">
        <v>0</v>
      </c>
      <c r="M53" s="213">
        <v>1</v>
      </c>
      <c r="N53" s="213">
        <v>0</v>
      </c>
      <c r="O53" s="213">
        <v>2</v>
      </c>
      <c r="P53" s="213">
        <v>0</v>
      </c>
      <c r="Q53" s="213">
        <v>0</v>
      </c>
      <c r="R53" s="213">
        <v>0</v>
      </c>
      <c r="S53" s="213">
        <v>2</v>
      </c>
      <c r="T53" s="213">
        <v>0</v>
      </c>
      <c r="U53" s="213">
        <v>1</v>
      </c>
      <c r="V53" s="213">
        <v>0</v>
      </c>
      <c r="W53" s="213">
        <v>0</v>
      </c>
      <c r="X53" s="213">
        <v>0</v>
      </c>
      <c r="Y53" s="213"/>
      <c r="Z53" s="213">
        <v>0</v>
      </c>
      <c r="AA53" s="55">
        <f t="shared" si="0"/>
        <v>13</v>
      </c>
    </row>
    <row r="54" spans="1:27" s="13" customFormat="1" ht="15.75" customHeight="1">
      <c r="A54" s="365"/>
      <c r="B54" s="298"/>
      <c r="C54" s="143">
        <v>43</v>
      </c>
      <c r="D54" s="143" t="s">
        <v>28</v>
      </c>
      <c r="E54" s="213">
        <v>5</v>
      </c>
      <c r="F54" s="213">
        <v>3</v>
      </c>
      <c r="G54" s="213">
        <v>5</v>
      </c>
      <c r="H54" s="213">
        <v>2</v>
      </c>
      <c r="I54" s="213">
        <v>0</v>
      </c>
      <c r="J54" s="213">
        <v>5</v>
      </c>
      <c r="K54" s="213">
        <v>8</v>
      </c>
      <c r="L54" s="213">
        <v>7</v>
      </c>
      <c r="M54" s="213">
        <v>3</v>
      </c>
      <c r="N54" s="213">
        <v>3</v>
      </c>
      <c r="O54" s="213">
        <v>2</v>
      </c>
      <c r="P54" s="213">
        <v>7</v>
      </c>
      <c r="Q54" s="213">
        <v>3</v>
      </c>
      <c r="R54" s="213">
        <v>4</v>
      </c>
      <c r="S54" s="213">
        <v>2</v>
      </c>
      <c r="T54" s="213">
        <v>0</v>
      </c>
      <c r="U54" s="213">
        <v>2</v>
      </c>
      <c r="V54" s="213">
        <v>0</v>
      </c>
      <c r="W54" s="213">
        <v>0</v>
      </c>
      <c r="X54" s="213">
        <v>0</v>
      </c>
      <c r="Y54" s="213">
        <v>0</v>
      </c>
      <c r="Z54" s="213">
        <v>0</v>
      </c>
      <c r="AA54" s="55">
        <f t="shared" si="0"/>
        <v>61</v>
      </c>
    </row>
    <row r="55" spans="1:27" s="13" customFormat="1" ht="15.75" customHeight="1">
      <c r="A55" s="365"/>
      <c r="B55" s="298"/>
      <c r="C55" s="143">
        <v>44</v>
      </c>
      <c r="D55" s="143" t="s">
        <v>29</v>
      </c>
      <c r="E55" s="213">
        <v>3</v>
      </c>
      <c r="F55" s="213">
        <v>3</v>
      </c>
      <c r="G55" s="213">
        <v>0</v>
      </c>
      <c r="H55" s="213">
        <v>0</v>
      </c>
      <c r="I55" s="213">
        <v>0</v>
      </c>
      <c r="J55" s="213">
        <v>0</v>
      </c>
      <c r="K55" s="213">
        <v>1</v>
      </c>
      <c r="L55" s="213">
        <v>1</v>
      </c>
      <c r="M55" s="213">
        <v>0</v>
      </c>
      <c r="N55" s="213">
        <v>0</v>
      </c>
      <c r="O55" s="213">
        <v>1</v>
      </c>
      <c r="P55" s="213">
        <v>2</v>
      </c>
      <c r="Q55" s="213">
        <v>0</v>
      </c>
      <c r="R55" s="213">
        <v>0</v>
      </c>
      <c r="S55" s="213">
        <v>1</v>
      </c>
      <c r="T55" s="213">
        <v>1</v>
      </c>
      <c r="U55" s="213">
        <v>0</v>
      </c>
      <c r="V55" s="213">
        <v>0</v>
      </c>
      <c r="W55" s="213">
        <v>0</v>
      </c>
      <c r="X55" s="213">
        <v>0</v>
      </c>
      <c r="Y55" s="213">
        <v>0</v>
      </c>
      <c r="Z55" s="213">
        <v>0</v>
      </c>
      <c r="AA55" s="55">
        <f t="shared" si="0"/>
        <v>13</v>
      </c>
    </row>
    <row r="56" spans="1:27" s="13" customFormat="1" ht="15.75" customHeight="1">
      <c r="A56" s="365"/>
      <c r="B56" s="298"/>
      <c r="C56" s="143">
        <v>45</v>
      </c>
      <c r="D56" s="143" t="s">
        <v>127</v>
      </c>
      <c r="E56" s="213">
        <v>4</v>
      </c>
      <c r="F56" s="213">
        <v>0</v>
      </c>
      <c r="G56" s="213">
        <v>1</v>
      </c>
      <c r="H56" s="213">
        <v>0</v>
      </c>
      <c r="I56" s="213">
        <v>0</v>
      </c>
      <c r="J56" s="213">
        <v>3</v>
      </c>
      <c r="K56" s="213">
        <v>0</v>
      </c>
      <c r="L56" s="213">
        <v>2</v>
      </c>
      <c r="M56" s="213">
        <v>3</v>
      </c>
      <c r="N56" s="213">
        <v>3</v>
      </c>
      <c r="O56" s="213">
        <v>1</v>
      </c>
      <c r="P56" s="213">
        <v>2</v>
      </c>
      <c r="Q56" s="213">
        <v>0</v>
      </c>
      <c r="R56" s="213">
        <v>1</v>
      </c>
      <c r="S56" s="213">
        <v>0</v>
      </c>
      <c r="T56" s="213">
        <v>0</v>
      </c>
      <c r="U56" s="213">
        <v>1</v>
      </c>
      <c r="V56" s="213">
        <v>1</v>
      </c>
      <c r="W56" s="213">
        <v>2</v>
      </c>
      <c r="X56" s="213">
        <v>0</v>
      </c>
      <c r="Y56" s="213">
        <v>0</v>
      </c>
      <c r="Z56" s="213">
        <v>0</v>
      </c>
      <c r="AA56" s="55">
        <f t="shared" si="0"/>
        <v>24</v>
      </c>
    </row>
    <row r="57" spans="1:27" s="13" customFormat="1" ht="15.75" customHeight="1">
      <c r="A57" s="365"/>
      <c r="B57" s="365"/>
      <c r="C57" s="363" t="s">
        <v>354</v>
      </c>
      <c r="D57" s="366"/>
      <c r="E57" s="213">
        <f>SUM(E52:E56)</f>
        <v>19</v>
      </c>
      <c r="F57" s="213">
        <f aca="true" t="shared" si="9" ref="F57:AA57">SUM(F52:F56)</f>
        <v>7</v>
      </c>
      <c r="G57" s="213">
        <f t="shared" si="9"/>
        <v>8</v>
      </c>
      <c r="H57" s="213">
        <f t="shared" si="9"/>
        <v>2</v>
      </c>
      <c r="I57" s="213">
        <f t="shared" si="9"/>
        <v>0</v>
      </c>
      <c r="J57" s="213">
        <f t="shared" si="9"/>
        <v>9</v>
      </c>
      <c r="K57" s="213">
        <f t="shared" si="9"/>
        <v>10</v>
      </c>
      <c r="L57" s="213">
        <f t="shared" si="9"/>
        <v>10</v>
      </c>
      <c r="M57" s="213">
        <f t="shared" si="9"/>
        <v>8</v>
      </c>
      <c r="N57" s="213">
        <f t="shared" si="9"/>
        <v>6</v>
      </c>
      <c r="O57" s="213">
        <f t="shared" si="9"/>
        <v>8</v>
      </c>
      <c r="P57" s="213">
        <f t="shared" si="9"/>
        <v>11</v>
      </c>
      <c r="Q57" s="213">
        <f t="shared" si="9"/>
        <v>3</v>
      </c>
      <c r="R57" s="213">
        <f t="shared" si="9"/>
        <v>5</v>
      </c>
      <c r="S57" s="213">
        <f t="shared" si="9"/>
        <v>6</v>
      </c>
      <c r="T57" s="213">
        <f t="shared" si="9"/>
        <v>4</v>
      </c>
      <c r="U57" s="213">
        <f t="shared" si="9"/>
        <v>4</v>
      </c>
      <c r="V57" s="213">
        <f t="shared" si="9"/>
        <v>1</v>
      </c>
      <c r="W57" s="213">
        <f t="shared" si="9"/>
        <v>2</v>
      </c>
      <c r="X57" s="213">
        <f t="shared" si="9"/>
        <v>0</v>
      </c>
      <c r="Y57" s="213">
        <f t="shared" si="9"/>
        <v>0</v>
      </c>
      <c r="Z57" s="213">
        <f t="shared" si="9"/>
        <v>0</v>
      </c>
      <c r="AA57" s="213">
        <f t="shared" si="9"/>
        <v>123</v>
      </c>
    </row>
    <row r="58" spans="1:27" s="13" customFormat="1" ht="15.75" customHeight="1">
      <c r="A58" s="365"/>
      <c r="B58" s="297" t="s">
        <v>341</v>
      </c>
      <c r="C58" s="143">
        <v>46</v>
      </c>
      <c r="D58" s="12" t="s">
        <v>555</v>
      </c>
      <c r="E58" s="213">
        <v>4</v>
      </c>
      <c r="F58" s="213">
        <v>2</v>
      </c>
      <c r="G58" s="213">
        <v>1</v>
      </c>
      <c r="H58" s="213">
        <v>1</v>
      </c>
      <c r="I58" s="213">
        <v>1</v>
      </c>
      <c r="J58" s="213">
        <v>0</v>
      </c>
      <c r="K58" s="213">
        <v>2</v>
      </c>
      <c r="L58" s="213">
        <v>1</v>
      </c>
      <c r="M58" s="213">
        <v>5</v>
      </c>
      <c r="N58" s="213">
        <v>1</v>
      </c>
      <c r="O58" s="213">
        <v>0</v>
      </c>
      <c r="P58" s="13">
        <v>1</v>
      </c>
      <c r="Q58" s="213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55">
        <f t="shared" si="0"/>
        <v>19</v>
      </c>
    </row>
    <row r="59" spans="1:27" s="13" customFormat="1" ht="15.75" customHeight="1">
      <c r="A59" s="365"/>
      <c r="B59" s="298"/>
      <c r="C59" s="143">
        <v>47</v>
      </c>
      <c r="D59" s="143" t="s">
        <v>503</v>
      </c>
      <c r="E59" s="213">
        <v>6</v>
      </c>
      <c r="F59" s="213">
        <v>1</v>
      </c>
      <c r="G59" s="213">
        <v>5</v>
      </c>
      <c r="H59" s="213">
        <v>1</v>
      </c>
      <c r="I59" s="213">
        <v>0</v>
      </c>
      <c r="J59" s="213">
        <v>0</v>
      </c>
      <c r="K59" s="213">
        <v>3</v>
      </c>
      <c r="L59" s="213">
        <v>2</v>
      </c>
      <c r="M59" s="213">
        <v>4</v>
      </c>
      <c r="N59" s="213">
        <v>2</v>
      </c>
      <c r="O59" s="213">
        <v>0</v>
      </c>
      <c r="P59" s="213">
        <v>0</v>
      </c>
      <c r="Q59" s="213">
        <v>1</v>
      </c>
      <c r="R59" s="213">
        <v>1</v>
      </c>
      <c r="S59" s="213">
        <v>0</v>
      </c>
      <c r="T59" s="213">
        <v>0</v>
      </c>
      <c r="U59" s="213">
        <v>0</v>
      </c>
      <c r="V59" s="213">
        <v>0</v>
      </c>
      <c r="W59" s="213">
        <v>0</v>
      </c>
      <c r="X59" s="213">
        <v>0</v>
      </c>
      <c r="Y59" s="213">
        <v>0</v>
      </c>
      <c r="Z59" s="213">
        <v>0</v>
      </c>
      <c r="AA59" s="55">
        <f t="shared" si="0"/>
        <v>26</v>
      </c>
    </row>
    <row r="60" spans="1:27" s="13" customFormat="1" ht="15.75" customHeight="1">
      <c r="A60" s="365"/>
      <c r="B60" s="298"/>
      <c r="C60" s="143">
        <v>48</v>
      </c>
      <c r="D60" s="143" t="s">
        <v>70</v>
      </c>
      <c r="E60" s="213">
        <v>4</v>
      </c>
      <c r="F60" s="213">
        <v>4</v>
      </c>
      <c r="G60" s="213">
        <v>0</v>
      </c>
      <c r="H60" s="213">
        <v>0</v>
      </c>
      <c r="I60" s="213">
        <v>0</v>
      </c>
      <c r="J60" s="213">
        <v>0</v>
      </c>
      <c r="K60" s="213">
        <v>3</v>
      </c>
      <c r="L60" s="213">
        <v>3</v>
      </c>
      <c r="M60" s="213">
        <v>1</v>
      </c>
      <c r="N60" s="213">
        <v>0</v>
      </c>
      <c r="O60" s="213">
        <v>3</v>
      </c>
      <c r="P60" s="213">
        <v>1</v>
      </c>
      <c r="Q60" s="213">
        <v>0</v>
      </c>
      <c r="R60" s="213">
        <v>0</v>
      </c>
      <c r="S60" s="213">
        <v>0</v>
      </c>
      <c r="T60" s="213">
        <v>0</v>
      </c>
      <c r="U60" s="213">
        <v>0</v>
      </c>
      <c r="V60" s="213">
        <v>0</v>
      </c>
      <c r="W60" s="213">
        <v>0</v>
      </c>
      <c r="X60" s="213">
        <v>1</v>
      </c>
      <c r="Y60" s="213">
        <v>0</v>
      </c>
      <c r="Z60" s="213">
        <v>0</v>
      </c>
      <c r="AA60" s="55">
        <f t="shared" si="0"/>
        <v>20</v>
      </c>
    </row>
    <row r="61" spans="1:27" s="13" customFormat="1" ht="15.75" customHeight="1">
      <c r="A61" s="365"/>
      <c r="B61" s="298"/>
      <c r="C61" s="143">
        <v>49</v>
      </c>
      <c r="D61" s="143" t="s">
        <v>124</v>
      </c>
      <c r="E61" s="213">
        <v>4</v>
      </c>
      <c r="F61" s="213">
        <v>2</v>
      </c>
      <c r="G61" s="213">
        <v>1</v>
      </c>
      <c r="H61" s="213">
        <v>1</v>
      </c>
      <c r="I61" s="213">
        <v>1</v>
      </c>
      <c r="J61" s="213">
        <v>2</v>
      </c>
      <c r="K61" s="213">
        <v>0</v>
      </c>
      <c r="L61" s="213">
        <v>1</v>
      </c>
      <c r="M61" s="213">
        <v>3</v>
      </c>
      <c r="N61" s="213">
        <v>1</v>
      </c>
      <c r="O61" s="213">
        <v>1</v>
      </c>
      <c r="P61" s="213">
        <v>4</v>
      </c>
      <c r="Q61" s="213">
        <v>1</v>
      </c>
      <c r="R61" s="213">
        <v>1</v>
      </c>
      <c r="S61" s="213">
        <v>2</v>
      </c>
      <c r="T61" s="213">
        <v>1</v>
      </c>
      <c r="U61" s="213">
        <v>0</v>
      </c>
      <c r="V61" s="213">
        <v>1</v>
      </c>
      <c r="W61" s="213">
        <v>0</v>
      </c>
      <c r="X61" s="213">
        <v>0</v>
      </c>
      <c r="Y61" s="213">
        <v>0</v>
      </c>
      <c r="Z61" s="213">
        <v>0</v>
      </c>
      <c r="AA61" s="55">
        <f t="shared" si="0"/>
        <v>27</v>
      </c>
    </row>
    <row r="62" spans="1:27" s="13" customFormat="1" ht="15.75" customHeight="1">
      <c r="A62" s="365"/>
      <c r="B62" s="298"/>
      <c r="C62" s="143">
        <v>50</v>
      </c>
      <c r="D62" s="143" t="s">
        <v>30</v>
      </c>
      <c r="E62" s="213">
        <v>1</v>
      </c>
      <c r="F62" s="213">
        <v>0</v>
      </c>
      <c r="G62" s="213">
        <v>1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3">
        <v>0</v>
      </c>
      <c r="Q62" s="213">
        <v>0</v>
      </c>
      <c r="R62" s="213">
        <v>0</v>
      </c>
      <c r="S62" s="213">
        <v>0</v>
      </c>
      <c r="T62" s="213">
        <v>0</v>
      </c>
      <c r="U62" s="213">
        <v>0</v>
      </c>
      <c r="V62" s="213">
        <v>1</v>
      </c>
      <c r="W62" s="213">
        <v>0</v>
      </c>
      <c r="X62" s="213">
        <v>0</v>
      </c>
      <c r="Y62" s="213">
        <v>0</v>
      </c>
      <c r="Z62" s="213">
        <v>0</v>
      </c>
      <c r="AA62" s="55">
        <f t="shared" si="0"/>
        <v>3</v>
      </c>
    </row>
    <row r="63" spans="1:27" s="13" customFormat="1" ht="15.75" customHeight="1">
      <c r="A63" s="365"/>
      <c r="B63" s="298"/>
      <c r="C63" s="143">
        <v>51</v>
      </c>
      <c r="D63" s="143" t="s">
        <v>31</v>
      </c>
      <c r="E63" s="10">
        <v>4</v>
      </c>
      <c r="F63" s="10">
        <v>0</v>
      </c>
      <c r="G63" s="10">
        <v>1</v>
      </c>
      <c r="H63" s="10">
        <v>6</v>
      </c>
      <c r="I63" s="10">
        <v>1</v>
      </c>
      <c r="J63" s="10">
        <v>1</v>
      </c>
      <c r="K63" s="10">
        <v>4</v>
      </c>
      <c r="L63" s="10">
        <v>2</v>
      </c>
      <c r="M63" s="10">
        <v>4</v>
      </c>
      <c r="N63" s="10">
        <v>0</v>
      </c>
      <c r="O63" s="10">
        <v>4</v>
      </c>
      <c r="P63" s="10">
        <v>2</v>
      </c>
      <c r="Q63" s="10">
        <v>1</v>
      </c>
      <c r="R63" s="10">
        <v>0</v>
      </c>
      <c r="S63" s="10">
        <v>2</v>
      </c>
      <c r="T63" s="10">
        <v>1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55">
        <f t="shared" si="0"/>
        <v>34</v>
      </c>
    </row>
    <row r="64" spans="1:27" s="13" customFormat="1" ht="15.75" customHeight="1">
      <c r="A64" s="365"/>
      <c r="B64" s="365"/>
      <c r="C64" s="363" t="s">
        <v>354</v>
      </c>
      <c r="D64" s="364"/>
      <c r="E64" s="213">
        <f>SUM(E58:E63)</f>
        <v>23</v>
      </c>
      <c r="F64" s="213">
        <f aca="true" t="shared" si="10" ref="F64:AA64">SUM(F58:F63)</f>
        <v>9</v>
      </c>
      <c r="G64" s="213">
        <f t="shared" si="10"/>
        <v>9</v>
      </c>
      <c r="H64" s="213">
        <f t="shared" si="10"/>
        <v>9</v>
      </c>
      <c r="I64" s="213">
        <f t="shared" si="10"/>
        <v>3</v>
      </c>
      <c r="J64" s="213">
        <f t="shared" si="10"/>
        <v>3</v>
      </c>
      <c r="K64" s="213">
        <f t="shared" si="10"/>
        <v>12</v>
      </c>
      <c r="L64" s="213">
        <f t="shared" si="10"/>
        <v>9</v>
      </c>
      <c r="M64" s="213">
        <f t="shared" si="10"/>
        <v>17</v>
      </c>
      <c r="N64" s="213">
        <f t="shared" si="10"/>
        <v>4</v>
      </c>
      <c r="O64" s="213">
        <f t="shared" si="10"/>
        <v>8</v>
      </c>
      <c r="P64" s="213">
        <f t="shared" si="10"/>
        <v>8</v>
      </c>
      <c r="Q64" s="213">
        <f t="shared" si="10"/>
        <v>3</v>
      </c>
      <c r="R64" s="213">
        <f t="shared" si="10"/>
        <v>2</v>
      </c>
      <c r="S64" s="213">
        <f t="shared" si="10"/>
        <v>4</v>
      </c>
      <c r="T64" s="213">
        <f t="shared" si="10"/>
        <v>2</v>
      </c>
      <c r="U64" s="213">
        <f t="shared" si="10"/>
        <v>1</v>
      </c>
      <c r="V64" s="213">
        <f t="shared" si="10"/>
        <v>2</v>
      </c>
      <c r="W64" s="213">
        <f t="shared" si="10"/>
        <v>0</v>
      </c>
      <c r="X64" s="213">
        <f t="shared" si="10"/>
        <v>1</v>
      </c>
      <c r="Y64" s="213">
        <f t="shared" si="10"/>
        <v>0</v>
      </c>
      <c r="Z64" s="213">
        <f t="shared" si="10"/>
        <v>0</v>
      </c>
      <c r="AA64" s="213">
        <f t="shared" si="10"/>
        <v>129</v>
      </c>
    </row>
    <row r="65" spans="1:27" s="13" customFormat="1" ht="15.75" customHeight="1">
      <c r="A65" s="365"/>
      <c r="B65" s="297" t="s">
        <v>342</v>
      </c>
      <c r="C65" s="143">
        <v>52</v>
      </c>
      <c r="D65" s="143" t="s">
        <v>129</v>
      </c>
      <c r="E65" s="213">
        <v>2</v>
      </c>
      <c r="F65" s="213">
        <v>2</v>
      </c>
      <c r="G65" s="213">
        <v>0</v>
      </c>
      <c r="H65" s="213">
        <v>1</v>
      </c>
      <c r="I65" s="213">
        <v>0</v>
      </c>
      <c r="J65" s="213">
        <v>1</v>
      </c>
      <c r="K65" s="213">
        <v>3</v>
      </c>
      <c r="L65" s="213">
        <v>3</v>
      </c>
      <c r="M65" s="213">
        <v>2</v>
      </c>
      <c r="N65" s="213">
        <v>2</v>
      </c>
      <c r="O65" s="213">
        <v>0</v>
      </c>
      <c r="P65" s="213">
        <v>1</v>
      </c>
      <c r="Q65" s="213">
        <v>1</v>
      </c>
      <c r="R65" s="213">
        <v>0</v>
      </c>
      <c r="S65" s="213">
        <v>1</v>
      </c>
      <c r="T65" s="213">
        <v>1</v>
      </c>
      <c r="U65" s="213">
        <v>1</v>
      </c>
      <c r="V65" s="213">
        <v>1</v>
      </c>
      <c r="W65" s="213">
        <v>0</v>
      </c>
      <c r="X65" s="213">
        <v>0</v>
      </c>
      <c r="Y65" s="213">
        <v>0</v>
      </c>
      <c r="Z65" s="213">
        <v>0</v>
      </c>
      <c r="AA65" s="55">
        <f t="shared" si="0"/>
        <v>22</v>
      </c>
    </row>
    <row r="66" spans="1:27" s="13" customFormat="1" ht="15.75" customHeight="1">
      <c r="A66" s="365"/>
      <c r="B66" s="298"/>
      <c r="C66" s="143">
        <v>53</v>
      </c>
      <c r="D66" s="143" t="s">
        <v>74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2</v>
      </c>
      <c r="O66" s="213">
        <v>0</v>
      </c>
      <c r="P66" s="213">
        <v>1</v>
      </c>
      <c r="Q66" s="213">
        <v>0</v>
      </c>
      <c r="R66" s="213">
        <v>0</v>
      </c>
      <c r="S66" s="213">
        <v>0</v>
      </c>
      <c r="T66" s="213">
        <v>0</v>
      </c>
      <c r="U66" s="213">
        <v>0</v>
      </c>
      <c r="V66" s="213">
        <v>0</v>
      </c>
      <c r="W66" s="213">
        <v>0</v>
      </c>
      <c r="X66" s="213">
        <v>0</v>
      </c>
      <c r="Y66" s="213">
        <v>0</v>
      </c>
      <c r="Z66" s="213">
        <v>0</v>
      </c>
      <c r="AA66" s="55">
        <f t="shared" si="0"/>
        <v>3</v>
      </c>
    </row>
    <row r="67" spans="1:27" s="13" customFormat="1" ht="15.75" customHeight="1">
      <c r="A67" s="365"/>
      <c r="B67" s="298"/>
      <c r="C67" s="143">
        <v>54</v>
      </c>
      <c r="D67" s="143" t="s">
        <v>504</v>
      </c>
      <c r="E67" s="213">
        <v>1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2</v>
      </c>
      <c r="P67" s="213">
        <v>0</v>
      </c>
      <c r="Q67" s="213">
        <v>0</v>
      </c>
      <c r="R67" s="213">
        <v>0</v>
      </c>
      <c r="S67" s="213">
        <v>1</v>
      </c>
      <c r="T67" s="213">
        <v>0</v>
      </c>
      <c r="U67" s="213">
        <v>0</v>
      </c>
      <c r="V67" s="213">
        <v>0</v>
      </c>
      <c r="W67" s="213">
        <v>0</v>
      </c>
      <c r="X67" s="213">
        <v>0</v>
      </c>
      <c r="Y67" s="213">
        <v>0</v>
      </c>
      <c r="Z67" s="213">
        <v>0</v>
      </c>
      <c r="AA67" s="55">
        <f t="shared" si="0"/>
        <v>4</v>
      </c>
    </row>
    <row r="68" spans="1:27" s="13" customFormat="1" ht="15.75" customHeight="1">
      <c r="A68" s="365"/>
      <c r="B68" s="298"/>
      <c r="C68" s="143">
        <v>55</v>
      </c>
      <c r="D68" s="143" t="s">
        <v>131</v>
      </c>
      <c r="E68" s="213">
        <v>5</v>
      </c>
      <c r="F68" s="213">
        <v>1</v>
      </c>
      <c r="G68" s="213">
        <v>2</v>
      </c>
      <c r="H68" s="213">
        <v>1</v>
      </c>
      <c r="I68" s="213">
        <v>0</v>
      </c>
      <c r="J68" s="213">
        <v>3</v>
      </c>
      <c r="K68" s="213">
        <v>2</v>
      </c>
      <c r="L68" s="213">
        <v>2</v>
      </c>
      <c r="M68" s="213">
        <v>1</v>
      </c>
      <c r="N68" s="213">
        <v>0</v>
      </c>
      <c r="O68" s="213">
        <v>1</v>
      </c>
      <c r="P68" s="213">
        <v>1</v>
      </c>
      <c r="Q68" s="213">
        <v>0</v>
      </c>
      <c r="R68" s="213">
        <v>0</v>
      </c>
      <c r="S68" s="213">
        <v>2</v>
      </c>
      <c r="T68" s="213">
        <v>1</v>
      </c>
      <c r="U68" s="213">
        <v>0</v>
      </c>
      <c r="V68" s="213">
        <v>0</v>
      </c>
      <c r="W68" s="213">
        <v>0</v>
      </c>
      <c r="X68" s="213">
        <v>0</v>
      </c>
      <c r="Y68" s="213">
        <v>0</v>
      </c>
      <c r="Z68" s="213">
        <v>0</v>
      </c>
      <c r="AA68" s="55">
        <f t="shared" si="0"/>
        <v>22</v>
      </c>
    </row>
    <row r="69" spans="1:27" s="13" customFormat="1" ht="15.75" customHeight="1">
      <c r="A69" s="365"/>
      <c r="B69" s="298"/>
      <c r="C69" s="143">
        <v>56</v>
      </c>
      <c r="D69" s="143" t="s">
        <v>32</v>
      </c>
      <c r="E69" s="213">
        <v>1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1</v>
      </c>
      <c r="O69" s="213">
        <v>0</v>
      </c>
      <c r="P69" s="213">
        <v>1</v>
      </c>
      <c r="Q69" s="213">
        <v>0</v>
      </c>
      <c r="R69" s="213">
        <v>0</v>
      </c>
      <c r="S69" s="213">
        <v>1</v>
      </c>
      <c r="T69" s="213">
        <v>2</v>
      </c>
      <c r="U69" s="213">
        <v>0</v>
      </c>
      <c r="V69" s="213">
        <v>1</v>
      </c>
      <c r="W69" s="213">
        <v>0</v>
      </c>
      <c r="X69" s="213">
        <v>0</v>
      </c>
      <c r="Y69" s="213">
        <v>0</v>
      </c>
      <c r="Z69" s="213">
        <v>0</v>
      </c>
      <c r="AA69" s="55">
        <f aca="true" t="shared" si="11" ref="AA69:AA95">SUM(E69:Z69)</f>
        <v>7</v>
      </c>
    </row>
    <row r="70" spans="1:27" s="13" customFormat="1" ht="15.75" customHeight="1">
      <c r="A70" s="365"/>
      <c r="B70" s="298"/>
      <c r="C70" s="143">
        <v>57</v>
      </c>
      <c r="D70" s="143" t="s">
        <v>161</v>
      </c>
      <c r="E70" s="10">
        <v>0</v>
      </c>
      <c r="F70" s="10">
        <v>1</v>
      </c>
      <c r="G70" s="10">
        <v>0</v>
      </c>
      <c r="H70" s="10">
        <v>0</v>
      </c>
      <c r="I70" s="10">
        <v>1</v>
      </c>
      <c r="J70" s="10">
        <v>3</v>
      </c>
      <c r="K70" s="10">
        <v>1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55">
        <f t="shared" si="11"/>
        <v>6</v>
      </c>
    </row>
    <row r="71" spans="1:27" s="13" customFormat="1" ht="15.75" customHeight="1">
      <c r="A71" s="365"/>
      <c r="B71" s="362"/>
      <c r="C71" s="363" t="s">
        <v>354</v>
      </c>
      <c r="D71" s="364"/>
      <c r="E71" s="213">
        <f>SUM(E65:E70)</f>
        <v>9</v>
      </c>
      <c r="F71" s="213">
        <f aca="true" t="shared" si="12" ref="F71:AA71">SUM(F65:F70)</f>
        <v>4</v>
      </c>
      <c r="G71" s="213">
        <f t="shared" si="12"/>
        <v>2</v>
      </c>
      <c r="H71" s="213">
        <f t="shared" si="12"/>
        <v>2</v>
      </c>
      <c r="I71" s="213">
        <f t="shared" si="12"/>
        <v>1</v>
      </c>
      <c r="J71" s="213">
        <f t="shared" si="12"/>
        <v>7</v>
      </c>
      <c r="K71" s="213">
        <f t="shared" si="12"/>
        <v>6</v>
      </c>
      <c r="L71" s="213">
        <f t="shared" si="12"/>
        <v>5</v>
      </c>
      <c r="M71" s="213">
        <f t="shared" si="12"/>
        <v>3</v>
      </c>
      <c r="N71" s="213">
        <f t="shared" si="12"/>
        <v>5</v>
      </c>
      <c r="O71" s="213">
        <f t="shared" si="12"/>
        <v>3</v>
      </c>
      <c r="P71" s="213">
        <f t="shared" si="12"/>
        <v>4</v>
      </c>
      <c r="Q71" s="213">
        <f t="shared" si="12"/>
        <v>1</v>
      </c>
      <c r="R71" s="213">
        <f t="shared" si="12"/>
        <v>0</v>
      </c>
      <c r="S71" s="213">
        <f t="shared" si="12"/>
        <v>5</v>
      </c>
      <c r="T71" s="213">
        <f t="shared" si="12"/>
        <v>4</v>
      </c>
      <c r="U71" s="213">
        <f t="shared" si="12"/>
        <v>1</v>
      </c>
      <c r="V71" s="213">
        <f t="shared" si="12"/>
        <v>2</v>
      </c>
      <c r="W71" s="213">
        <f t="shared" si="12"/>
        <v>0</v>
      </c>
      <c r="X71" s="213">
        <f t="shared" si="12"/>
        <v>0</v>
      </c>
      <c r="Y71" s="213">
        <f t="shared" si="12"/>
        <v>0</v>
      </c>
      <c r="Z71" s="213">
        <f t="shared" si="12"/>
        <v>0</v>
      </c>
      <c r="AA71" s="213">
        <f t="shared" si="12"/>
        <v>64</v>
      </c>
    </row>
    <row r="72" spans="1:27" s="13" customFormat="1" ht="15.75" customHeight="1">
      <c r="A72" s="365"/>
      <c r="B72" s="297" t="s">
        <v>556</v>
      </c>
      <c r="C72" s="143">
        <v>58</v>
      </c>
      <c r="D72" s="143" t="s">
        <v>133</v>
      </c>
      <c r="E72" s="213">
        <v>1</v>
      </c>
      <c r="F72" s="213">
        <v>0</v>
      </c>
      <c r="G72" s="213">
        <v>1</v>
      </c>
      <c r="H72" s="213">
        <v>0</v>
      </c>
      <c r="I72" s="213">
        <v>0</v>
      </c>
      <c r="J72" s="213">
        <v>0</v>
      </c>
      <c r="K72" s="213">
        <v>0</v>
      </c>
      <c r="L72" s="213">
        <v>2</v>
      </c>
      <c r="M72" s="213">
        <v>0</v>
      </c>
      <c r="N72" s="213">
        <v>1</v>
      </c>
      <c r="O72" s="213">
        <v>1</v>
      </c>
      <c r="P72" s="213">
        <v>1</v>
      </c>
      <c r="Q72" s="213">
        <v>2</v>
      </c>
      <c r="R72" s="213">
        <v>0</v>
      </c>
      <c r="S72" s="213">
        <v>0</v>
      </c>
      <c r="T72" s="213">
        <v>2</v>
      </c>
      <c r="U72" s="213">
        <v>1</v>
      </c>
      <c r="V72" s="213">
        <v>1</v>
      </c>
      <c r="W72" s="213">
        <v>1</v>
      </c>
      <c r="X72" s="213">
        <v>0</v>
      </c>
      <c r="Y72" s="213">
        <v>2</v>
      </c>
      <c r="Z72" s="213">
        <v>0</v>
      </c>
      <c r="AA72" s="55">
        <f t="shared" si="11"/>
        <v>16</v>
      </c>
    </row>
    <row r="73" spans="1:27" s="13" customFormat="1" ht="15.75" customHeight="1">
      <c r="A73" s="365"/>
      <c r="B73" s="298"/>
      <c r="C73" s="143">
        <v>59</v>
      </c>
      <c r="D73" s="143" t="s">
        <v>33</v>
      </c>
      <c r="E73" s="213">
        <v>5</v>
      </c>
      <c r="F73" s="213">
        <v>3</v>
      </c>
      <c r="G73" s="213">
        <v>1</v>
      </c>
      <c r="H73" s="213">
        <v>0</v>
      </c>
      <c r="I73" s="213">
        <v>0</v>
      </c>
      <c r="J73" s="213">
        <v>5</v>
      </c>
      <c r="K73" s="213">
        <v>2</v>
      </c>
      <c r="L73" s="213">
        <v>3</v>
      </c>
      <c r="M73" s="213">
        <v>4</v>
      </c>
      <c r="N73" s="213">
        <v>2</v>
      </c>
      <c r="O73" s="213">
        <v>4</v>
      </c>
      <c r="P73" s="213">
        <v>1</v>
      </c>
      <c r="Q73" s="213">
        <v>2</v>
      </c>
      <c r="R73" s="213">
        <v>0</v>
      </c>
      <c r="S73" s="213">
        <v>1</v>
      </c>
      <c r="T73" s="213">
        <v>2</v>
      </c>
      <c r="U73" s="213">
        <v>0</v>
      </c>
      <c r="V73" s="213">
        <v>0</v>
      </c>
      <c r="W73" s="213">
        <v>0</v>
      </c>
      <c r="X73" s="213">
        <v>0</v>
      </c>
      <c r="Y73" s="213">
        <v>0</v>
      </c>
      <c r="Z73" s="213">
        <v>0</v>
      </c>
      <c r="AA73" s="55">
        <f t="shared" si="11"/>
        <v>35</v>
      </c>
    </row>
    <row r="74" spans="1:28" s="13" customFormat="1" ht="15.75" customHeight="1">
      <c r="A74" s="365"/>
      <c r="B74" s="298"/>
      <c r="C74" s="143">
        <v>60</v>
      </c>
      <c r="D74" s="143" t="s">
        <v>135</v>
      </c>
      <c r="E74" s="213">
        <v>5</v>
      </c>
      <c r="F74" s="213">
        <v>1</v>
      </c>
      <c r="G74" s="213">
        <v>2</v>
      </c>
      <c r="H74" s="213">
        <v>0</v>
      </c>
      <c r="I74" s="213">
        <v>2</v>
      </c>
      <c r="J74" s="213">
        <v>3</v>
      </c>
      <c r="K74" s="213">
        <v>2</v>
      </c>
      <c r="L74" s="213">
        <v>1</v>
      </c>
      <c r="M74" s="213">
        <v>1</v>
      </c>
      <c r="N74" s="213">
        <v>0</v>
      </c>
      <c r="O74" s="213">
        <v>0</v>
      </c>
      <c r="P74" s="213">
        <v>1</v>
      </c>
      <c r="Q74" s="213">
        <v>2</v>
      </c>
      <c r="R74" s="213">
        <v>1</v>
      </c>
      <c r="S74" s="213">
        <v>1</v>
      </c>
      <c r="T74" s="213">
        <v>2</v>
      </c>
      <c r="U74" s="213">
        <v>1</v>
      </c>
      <c r="V74" s="213">
        <v>0</v>
      </c>
      <c r="W74" s="213">
        <v>0</v>
      </c>
      <c r="X74" s="213">
        <v>0</v>
      </c>
      <c r="Y74" s="213">
        <v>0</v>
      </c>
      <c r="Z74" s="213">
        <v>0</v>
      </c>
      <c r="AA74" s="55">
        <f t="shared" si="11"/>
        <v>25</v>
      </c>
      <c r="AB74" s="13">
        <v>0</v>
      </c>
    </row>
    <row r="75" spans="1:27" s="13" customFormat="1" ht="15.75" customHeight="1">
      <c r="A75" s="365"/>
      <c r="B75" s="298"/>
      <c r="C75" s="143">
        <v>61</v>
      </c>
      <c r="D75" s="143" t="s">
        <v>501</v>
      </c>
      <c r="E75" s="213">
        <v>0</v>
      </c>
      <c r="F75" s="213">
        <v>0</v>
      </c>
      <c r="G75" s="213">
        <v>1</v>
      </c>
      <c r="H75" s="213">
        <v>0</v>
      </c>
      <c r="I75" s="213">
        <v>0</v>
      </c>
      <c r="J75" s="213">
        <v>1</v>
      </c>
      <c r="K75" s="213">
        <v>0</v>
      </c>
      <c r="L75" s="213">
        <v>0</v>
      </c>
      <c r="M75" s="213">
        <v>0</v>
      </c>
      <c r="N75" s="213">
        <v>0</v>
      </c>
      <c r="O75" s="213">
        <v>1</v>
      </c>
      <c r="P75" s="213">
        <v>1</v>
      </c>
      <c r="Q75" s="213">
        <v>0</v>
      </c>
      <c r="R75" s="213">
        <v>0</v>
      </c>
      <c r="S75" s="213">
        <v>0</v>
      </c>
      <c r="T75" s="213">
        <v>0</v>
      </c>
      <c r="U75" s="213">
        <v>1</v>
      </c>
      <c r="V75" s="213">
        <v>0</v>
      </c>
      <c r="W75" s="213">
        <v>0</v>
      </c>
      <c r="X75" s="213">
        <v>0</v>
      </c>
      <c r="Y75" s="213">
        <v>0</v>
      </c>
      <c r="Z75" s="213">
        <v>0</v>
      </c>
      <c r="AA75" s="55">
        <f t="shared" si="11"/>
        <v>5</v>
      </c>
    </row>
    <row r="76" spans="1:27" s="13" customFormat="1" ht="15.75" customHeight="1">
      <c r="A76" s="365"/>
      <c r="B76" s="298"/>
      <c r="C76" s="143">
        <v>62</v>
      </c>
      <c r="D76" s="143" t="s">
        <v>34</v>
      </c>
      <c r="E76" s="213">
        <v>0</v>
      </c>
      <c r="F76" s="213">
        <v>2</v>
      </c>
      <c r="G76" s="213">
        <v>0</v>
      </c>
      <c r="H76" s="213">
        <v>0</v>
      </c>
      <c r="I76" s="213">
        <v>1</v>
      </c>
      <c r="J76" s="213">
        <v>0</v>
      </c>
      <c r="K76" s="213">
        <v>1</v>
      </c>
      <c r="L76" s="213">
        <v>0</v>
      </c>
      <c r="M76" s="213">
        <v>1</v>
      </c>
      <c r="N76" s="213">
        <v>1</v>
      </c>
      <c r="O76" s="213">
        <v>1</v>
      </c>
      <c r="P76" s="213">
        <v>1</v>
      </c>
      <c r="Q76" s="213">
        <v>0</v>
      </c>
      <c r="R76" s="213">
        <v>0</v>
      </c>
      <c r="S76" s="213">
        <v>0</v>
      </c>
      <c r="T76" s="213">
        <v>1</v>
      </c>
      <c r="U76" s="213">
        <v>1</v>
      </c>
      <c r="V76" s="213">
        <v>0</v>
      </c>
      <c r="W76" s="213">
        <v>0</v>
      </c>
      <c r="X76" s="213">
        <v>1</v>
      </c>
      <c r="Y76" s="213">
        <v>0</v>
      </c>
      <c r="Z76" s="213">
        <v>0</v>
      </c>
      <c r="AA76" s="55">
        <f t="shared" si="11"/>
        <v>11</v>
      </c>
    </row>
    <row r="77" spans="1:27" ht="15.75" customHeight="1">
      <c r="A77" s="365"/>
      <c r="B77" s="298"/>
      <c r="C77" s="143">
        <v>63</v>
      </c>
      <c r="D77" s="143" t="s">
        <v>35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1</v>
      </c>
      <c r="N77" s="10">
        <v>1</v>
      </c>
      <c r="O77" s="10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1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55">
        <f t="shared" si="11"/>
        <v>7</v>
      </c>
    </row>
    <row r="78" spans="1:27" ht="15.75" customHeight="1">
      <c r="A78" s="365"/>
      <c r="B78" s="362"/>
      <c r="C78" s="363" t="s">
        <v>354</v>
      </c>
      <c r="D78" s="364"/>
      <c r="E78" s="10">
        <f>SUM(E72:E77)</f>
        <v>12</v>
      </c>
      <c r="F78" s="10">
        <f aca="true" t="shared" si="13" ref="F78:AA78">SUM(F72:F77)</f>
        <v>6</v>
      </c>
      <c r="G78" s="10">
        <f t="shared" si="13"/>
        <v>5</v>
      </c>
      <c r="H78" s="10">
        <f t="shared" si="13"/>
        <v>0</v>
      </c>
      <c r="I78" s="10">
        <f t="shared" si="13"/>
        <v>3</v>
      </c>
      <c r="J78" s="10">
        <f t="shared" si="13"/>
        <v>10</v>
      </c>
      <c r="K78" s="10">
        <f t="shared" si="13"/>
        <v>6</v>
      </c>
      <c r="L78" s="10">
        <f t="shared" si="13"/>
        <v>6</v>
      </c>
      <c r="M78" s="10">
        <f t="shared" si="13"/>
        <v>7</v>
      </c>
      <c r="N78" s="10">
        <f t="shared" si="13"/>
        <v>5</v>
      </c>
      <c r="O78" s="10">
        <f t="shared" si="13"/>
        <v>7</v>
      </c>
      <c r="P78" s="10">
        <f t="shared" si="13"/>
        <v>5</v>
      </c>
      <c r="Q78" s="10">
        <f t="shared" si="13"/>
        <v>6</v>
      </c>
      <c r="R78" s="10">
        <f t="shared" si="13"/>
        <v>2</v>
      </c>
      <c r="S78" s="10">
        <f t="shared" si="13"/>
        <v>2</v>
      </c>
      <c r="T78" s="10">
        <f t="shared" si="13"/>
        <v>7</v>
      </c>
      <c r="U78" s="10">
        <f t="shared" si="13"/>
        <v>5</v>
      </c>
      <c r="V78" s="10">
        <f t="shared" si="13"/>
        <v>1</v>
      </c>
      <c r="W78" s="10">
        <f t="shared" si="13"/>
        <v>1</v>
      </c>
      <c r="X78" s="10">
        <f t="shared" si="13"/>
        <v>1</v>
      </c>
      <c r="Y78" s="10">
        <f t="shared" si="13"/>
        <v>2</v>
      </c>
      <c r="Z78" s="10">
        <f t="shared" si="13"/>
        <v>0</v>
      </c>
      <c r="AA78" s="10">
        <f t="shared" si="13"/>
        <v>99</v>
      </c>
    </row>
    <row r="79" spans="1:27" ht="15.75" customHeight="1">
      <c r="A79" s="362"/>
      <c r="B79" s="356" t="s">
        <v>220</v>
      </c>
      <c r="C79" s="356"/>
      <c r="D79" s="293"/>
      <c r="E79" s="213">
        <f>E78+E71+E64+E57</f>
        <v>63</v>
      </c>
      <c r="F79" s="213">
        <f aca="true" t="shared" si="14" ref="F79:AA79">F78+F71+F64+F57</f>
        <v>26</v>
      </c>
      <c r="G79" s="213">
        <f t="shared" si="14"/>
        <v>24</v>
      </c>
      <c r="H79" s="213">
        <f t="shared" si="14"/>
        <v>13</v>
      </c>
      <c r="I79" s="213">
        <f t="shared" si="14"/>
        <v>7</v>
      </c>
      <c r="J79" s="213">
        <f t="shared" si="14"/>
        <v>29</v>
      </c>
      <c r="K79" s="213">
        <f t="shared" si="14"/>
        <v>34</v>
      </c>
      <c r="L79" s="213">
        <f t="shared" si="14"/>
        <v>30</v>
      </c>
      <c r="M79" s="213">
        <f t="shared" si="14"/>
        <v>35</v>
      </c>
      <c r="N79" s="213">
        <f t="shared" si="14"/>
        <v>20</v>
      </c>
      <c r="O79" s="213">
        <f t="shared" si="14"/>
        <v>26</v>
      </c>
      <c r="P79" s="213">
        <f t="shared" si="14"/>
        <v>28</v>
      </c>
      <c r="Q79" s="213">
        <f t="shared" si="14"/>
        <v>13</v>
      </c>
      <c r="R79" s="213">
        <f t="shared" si="14"/>
        <v>9</v>
      </c>
      <c r="S79" s="213">
        <f t="shared" si="14"/>
        <v>17</v>
      </c>
      <c r="T79" s="213">
        <f t="shared" si="14"/>
        <v>17</v>
      </c>
      <c r="U79" s="213">
        <f t="shared" si="14"/>
        <v>11</v>
      </c>
      <c r="V79" s="213">
        <f t="shared" si="14"/>
        <v>6</v>
      </c>
      <c r="W79" s="213">
        <f t="shared" si="14"/>
        <v>3</v>
      </c>
      <c r="X79" s="213">
        <f t="shared" si="14"/>
        <v>2</v>
      </c>
      <c r="Y79" s="213">
        <f t="shared" si="14"/>
        <v>2</v>
      </c>
      <c r="Z79" s="213">
        <f t="shared" si="14"/>
        <v>0</v>
      </c>
      <c r="AA79" s="213">
        <f t="shared" si="14"/>
        <v>415</v>
      </c>
    </row>
    <row r="80" spans="1:27" ht="15.75" customHeight="1">
      <c r="A80" s="295" t="s">
        <v>558</v>
      </c>
      <c r="B80" s="295" t="s">
        <v>340</v>
      </c>
      <c r="C80" s="143">
        <v>64</v>
      </c>
      <c r="D80" s="143" t="s">
        <v>36</v>
      </c>
      <c r="E80" s="213">
        <v>4</v>
      </c>
      <c r="F80" s="213">
        <v>1</v>
      </c>
      <c r="G80" s="213">
        <v>1</v>
      </c>
      <c r="H80" s="213">
        <v>1</v>
      </c>
      <c r="I80" s="213">
        <v>0</v>
      </c>
      <c r="J80" s="213">
        <v>1</v>
      </c>
      <c r="K80" s="213">
        <v>2</v>
      </c>
      <c r="L80" s="213">
        <v>1</v>
      </c>
      <c r="M80" s="213">
        <v>0</v>
      </c>
      <c r="N80" s="213">
        <v>3</v>
      </c>
      <c r="O80" s="213">
        <v>1</v>
      </c>
      <c r="P80" s="213">
        <v>0</v>
      </c>
      <c r="Q80" s="213">
        <v>1</v>
      </c>
      <c r="R80" s="213">
        <v>1</v>
      </c>
      <c r="S80" s="213">
        <v>3</v>
      </c>
      <c r="T80" s="213">
        <v>0</v>
      </c>
      <c r="U80" s="213">
        <v>2</v>
      </c>
      <c r="V80" s="213">
        <v>0</v>
      </c>
      <c r="W80" s="213">
        <v>0</v>
      </c>
      <c r="X80" s="213">
        <v>0</v>
      </c>
      <c r="Y80" s="213">
        <v>0</v>
      </c>
      <c r="Z80" s="213">
        <v>0</v>
      </c>
      <c r="AA80" s="55">
        <f t="shared" si="11"/>
        <v>22</v>
      </c>
    </row>
    <row r="81" spans="1:27" ht="15.75" customHeight="1">
      <c r="A81" s="295"/>
      <c r="B81" s="295"/>
      <c r="C81" s="143">
        <v>65</v>
      </c>
      <c r="D81" s="143" t="s">
        <v>37</v>
      </c>
      <c r="E81" s="213">
        <v>2</v>
      </c>
      <c r="F81" s="213">
        <v>0</v>
      </c>
      <c r="G81" s="213">
        <v>2</v>
      </c>
      <c r="H81" s="213">
        <v>0</v>
      </c>
      <c r="I81" s="213">
        <v>0</v>
      </c>
      <c r="J81" s="213">
        <v>1</v>
      </c>
      <c r="K81" s="213">
        <v>2</v>
      </c>
      <c r="L81" s="213">
        <v>1</v>
      </c>
      <c r="M81" s="213">
        <v>3</v>
      </c>
      <c r="N81" s="213">
        <v>2</v>
      </c>
      <c r="O81" s="213">
        <v>0</v>
      </c>
      <c r="P81" s="213">
        <v>0</v>
      </c>
      <c r="Q81" s="213">
        <v>0</v>
      </c>
      <c r="R81" s="213">
        <v>1</v>
      </c>
      <c r="S81" s="213">
        <v>1</v>
      </c>
      <c r="T81" s="213">
        <v>0</v>
      </c>
      <c r="U81" s="213">
        <v>1</v>
      </c>
      <c r="V81" s="213">
        <v>0</v>
      </c>
      <c r="W81" s="213">
        <v>0</v>
      </c>
      <c r="X81" s="213">
        <v>0</v>
      </c>
      <c r="Y81" s="213">
        <v>0</v>
      </c>
      <c r="Z81" s="213">
        <v>0</v>
      </c>
      <c r="AA81" s="55">
        <f t="shared" si="11"/>
        <v>16</v>
      </c>
    </row>
    <row r="82" spans="1:27" ht="15.75" customHeight="1">
      <c r="A82" s="295"/>
      <c r="B82" s="295"/>
      <c r="C82" s="143">
        <v>66</v>
      </c>
      <c r="D82" s="143" t="s">
        <v>73</v>
      </c>
      <c r="E82" s="213">
        <v>4</v>
      </c>
      <c r="F82" s="213">
        <v>0</v>
      </c>
      <c r="G82" s="213">
        <v>3</v>
      </c>
      <c r="H82" s="213">
        <v>0</v>
      </c>
      <c r="I82" s="213">
        <v>0</v>
      </c>
      <c r="J82" s="213">
        <v>1</v>
      </c>
      <c r="K82" s="213">
        <v>0</v>
      </c>
      <c r="L82" s="213">
        <v>0</v>
      </c>
      <c r="M82" s="213">
        <v>1</v>
      </c>
      <c r="N82" s="213">
        <v>0</v>
      </c>
      <c r="O82" s="213">
        <v>1</v>
      </c>
      <c r="P82" s="213">
        <v>1</v>
      </c>
      <c r="Q82" s="213">
        <v>2</v>
      </c>
      <c r="R82" s="213">
        <v>0</v>
      </c>
      <c r="S82" s="213">
        <v>0</v>
      </c>
      <c r="T82" s="213">
        <v>1</v>
      </c>
      <c r="U82" s="213">
        <v>0</v>
      </c>
      <c r="V82" s="213">
        <v>1</v>
      </c>
      <c r="W82" s="213">
        <v>0</v>
      </c>
      <c r="X82" s="213">
        <v>0</v>
      </c>
      <c r="Y82" s="213">
        <v>0</v>
      </c>
      <c r="Z82" s="213">
        <v>0</v>
      </c>
      <c r="AA82" s="55">
        <f t="shared" si="11"/>
        <v>15</v>
      </c>
    </row>
    <row r="83" spans="1:27" ht="15.75" customHeight="1">
      <c r="A83" s="295"/>
      <c r="B83" s="295"/>
      <c r="C83" s="143">
        <v>67</v>
      </c>
      <c r="D83" s="143" t="s">
        <v>38</v>
      </c>
      <c r="E83" s="213">
        <v>2</v>
      </c>
      <c r="F83" s="213">
        <v>0</v>
      </c>
      <c r="G83" s="213">
        <v>1</v>
      </c>
      <c r="H83" s="213">
        <v>0</v>
      </c>
      <c r="I83" s="213">
        <v>0</v>
      </c>
      <c r="J83" s="213">
        <v>6</v>
      </c>
      <c r="K83" s="213">
        <v>0</v>
      </c>
      <c r="L83" s="213">
        <v>4</v>
      </c>
      <c r="M83" s="213">
        <v>3</v>
      </c>
      <c r="N83" s="213">
        <v>0</v>
      </c>
      <c r="O83" s="213">
        <v>2</v>
      </c>
      <c r="P83" s="213">
        <v>2</v>
      </c>
      <c r="Q83" s="213">
        <v>2</v>
      </c>
      <c r="R83" s="213">
        <v>1</v>
      </c>
      <c r="S83" s="213">
        <v>2</v>
      </c>
      <c r="T83" s="213">
        <v>0</v>
      </c>
      <c r="U83" s="213">
        <v>1</v>
      </c>
      <c r="V83" s="213">
        <v>1</v>
      </c>
      <c r="W83" s="213">
        <v>0</v>
      </c>
      <c r="X83" s="213">
        <v>0</v>
      </c>
      <c r="Y83" s="213">
        <v>0</v>
      </c>
      <c r="Z83" s="213">
        <v>0</v>
      </c>
      <c r="AA83" s="55">
        <f t="shared" si="11"/>
        <v>27</v>
      </c>
    </row>
    <row r="84" spans="1:27" ht="15.75" customHeight="1">
      <c r="A84" s="295"/>
      <c r="B84" s="295"/>
      <c r="C84" s="143">
        <v>68</v>
      </c>
      <c r="D84" s="72" t="s">
        <v>227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55">
        <f t="shared" si="11"/>
        <v>0</v>
      </c>
    </row>
    <row r="85" spans="1:27" ht="15.75" customHeight="1">
      <c r="A85" s="295"/>
      <c r="B85" s="372"/>
      <c r="C85" s="364" t="s">
        <v>354</v>
      </c>
      <c r="D85" s="368"/>
      <c r="E85" s="213">
        <f>SUM(E80:E84)</f>
        <v>12</v>
      </c>
      <c r="F85" s="213">
        <f aca="true" t="shared" si="15" ref="F85:AA85">SUM(F80:F84)</f>
        <v>1</v>
      </c>
      <c r="G85" s="213">
        <f t="shared" si="15"/>
        <v>7</v>
      </c>
      <c r="H85" s="213">
        <f t="shared" si="15"/>
        <v>1</v>
      </c>
      <c r="I85" s="213">
        <f t="shared" si="15"/>
        <v>0</v>
      </c>
      <c r="J85" s="213">
        <f t="shared" si="15"/>
        <v>9</v>
      </c>
      <c r="K85" s="213">
        <f t="shared" si="15"/>
        <v>4</v>
      </c>
      <c r="L85" s="213">
        <f t="shared" si="15"/>
        <v>6</v>
      </c>
      <c r="M85" s="213">
        <f t="shared" si="15"/>
        <v>7</v>
      </c>
      <c r="N85" s="213">
        <f t="shared" si="15"/>
        <v>5</v>
      </c>
      <c r="O85" s="213">
        <f t="shared" si="15"/>
        <v>4</v>
      </c>
      <c r="P85" s="213">
        <f t="shared" si="15"/>
        <v>3</v>
      </c>
      <c r="Q85" s="213">
        <f t="shared" si="15"/>
        <v>5</v>
      </c>
      <c r="R85" s="213">
        <f t="shared" si="15"/>
        <v>3</v>
      </c>
      <c r="S85" s="213">
        <f t="shared" si="15"/>
        <v>6</v>
      </c>
      <c r="T85" s="213">
        <f t="shared" si="15"/>
        <v>1</v>
      </c>
      <c r="U85" s="213">
        <f t="shared" si="15"/>
        <v>4</v>
      </c>
      <c r="V85" s="213">
        <f t="shared" si="15"/>
        <v>2</v>
      </c>
      <c r="W85" s="213">
        <f t="shared" si="15"/>
        <v>0</v>
      </c>
      <c r="X85" s="213">
        <f t="shared" si="15"/>
        <v>0</v>
      </c>
      <c r="Y85" s="213">
        <f t="shared" si="15"/>
        <v>0</v>
      </c>
      <c r="Z85" s="213">
        <f t="shared" si="15"/>
        <v>0</v>
      </c>
      <c r="AA85" s="213">
        <f t="shared" si="15"/>
        <v>80</v>
      </c>
    </row>
    <row r="86" spans="1:27" ht="15.75" customHeight="1">
      <c r="A86" s="372"/>
      <c r="B86" s="295" t="s">
        <v>341</v>
      </c>
      <c r="C86" s="143">
        <v>69</v>
      </c>
      <c r="D86" s="143" t="s">
        <v>39</v>
      </c>
      <c r="E86" s="213">
        <v>0</v>
      </c>
      <c r="F86" s="213">
        <v>0</v>
      </c>
      <c r="G86" s="213">
        <v>0</v>
      </c>
      <c r="H86" s="213">
        <v>0</v>
      </c>
      <c r="I86" s="213">
        <v>0</v>
      </c>
      <c r="J86" s="213">
        <v>0</v>
      </c>
      <c r="K86" s="213">
        <v>1</v>
      </c>
      <c r="L86" s="213">
        <v>0</v>
      </c>
      <c r="M86" s="213">
        <v>0</v>
      </c>
      <c r="N86" s="213">
        <v>0</v>
      </c>
      <c r="O86" s="213">
        <v>1</v>
      </c>
      <c r="P86" s="213">
        <v>0</v>
      </c>
      <c r="Q86" s="213">
        <v>1</v>
      </c>
      <c r="R86" s="213">
        <v>1</v>
      </c>
      <c r="S86" s="213">
        <v>0</v>
      </c>
      <c r="T86" s="213">
        <v>1</v>
      </c>
      <c r="U86" s="213">
        <v>1</v>
      </c>
      <c r="V86" s="213">
        <v>0</v>
      </c>
      <c r="W86" s="213">
        <v>0</v>
      </c>
      <c r="X86" s="213">
        <v>0</v>
      </c>
      <c r="Y86" s="213">
        <v>0</v>
      </c>
      <c r="Z86" s="213">
        <v>0</v>
      </c>
      <c r="AA86" s="55">
        <f t="shared" si="11"/>
        <v>6</v>
      </c>
    </row>
    <row r="87" spans="1:27" ht="15.75" customHeight="1">
      <c r="A87" s="372"/>
      <c r="B87" s="295"/>
      <c r="C87" s="143">
        <v>70</v>
      </c>
      <c r="D87" s="143" t="s">
        <v>40</v>
      </c>
      <c r="E87" s="213">
        <v>22</v>
      </c>
      <c r="F87" s="213">
        <v>10</v>
      </c>
      <c r="G87" s="213">
        <v>0</v>
      </c>
      <c r="H87" s="213">
        <v>3</v>
      </c>
      <c r="I87" s="213">
        <v>1</v>
      </c>
      <c r="J87" s="213">
        <v>5</v>
      </c>
      <c r="K87" s="213">
        <v>5</v>
      </c>
      <c r="L87" s="213">
        <v>3</v>
      </c>
      <c r="M87" s="213">
        <v>4</v>
      </c>
      <c r="N87" s="213">
        <v>2</v>
      </c>
      <c r="O87" s="213">
        <v>3</v>
      </c>
      <c r="P87" s="213">
        <v>2</v>
      </c>
      <c r="Q87" s="213">
        <v>1</v>
      </c>
      <c r="R87" s="213">
        <v>0</v>
      </c>
      <c r="S87" s="213">
        <v>0</v>
      </c>
      <c r="T87" s="213">
        <v>0</v>
      </c>
      <c r="U87" s="213">
        <v>1</v>
      </c>
      <c r="V87" s="213">
        <v>2</v>
      </c>
      <c r="W87" s="213">
        <v>0</v>
      </c>
      <c r="X87" s="213">
        <v>0</v>
      </c>
      <c r="Y87" s="213">
        <v>0</v>
      </c>
      <c r="Z87" s="213">
        <v>0</v>
      </c>
      <c r="AA87" s="55">
        <f t="shared" si="11"/>
        <v>64</v>
      </c>
    </row>
    <row r="88" spans="1:27" ht="15.75" customHeight="1">
      <c r="A88" s="372"/>
      <c r="B88" s="295"/>
      <c r="C88" s="143">
        <v>71</v>
      </c>
      <c r="D88" s="143" t="s">
        <v>41</v>
      </c>
      <c r="E88" s="213">
        <v>10</v>
      </c>
      <c r="F88" s="213">
        <v>6</v>
      </c>
      <c r="G88" s="213">
        <v>4</v>
      </c>
      <c r="H88" s="213">
        <v>2</v>
      </c>
      <c r="I88" s="213">
        <v>2</v>
      </c>
      <c r="J88" s="213">
        <v>4</v>
      </c>
      <c r="K88" s="213">
        <v>5</v>
      </c>
      <c r="L88" s="213">
        <v>3</v>
      </c>
      <c r="M88" s="213">
        <v>2</v>
      </c>
      <c r="N88" s="213">
        <v>1</v>
      </c>
      <c r="O88" s="213">
        <v>2</v>
      </c>
      <c r="P88" s="213">
        <v>2</v>
      </c>
      <c r="Q88" s="213">
        <v>4</v>
      </c>
      <c r="R88" s="213">
        <v>0</v>
      </c>
      <c r="S88" s="213">
        <v>1</v>
      </c>
      <c r="T88" s="213">
        <v>1</v>
      </c>
      <c r="U88" s="213">
        <v>0</v>
      </c>
      <c r="V88" s="213">
        <v>1</v>
      </c>
      <c r="W88" s="213">
        <v>0</v>
      </c>
      <c r="X88" s="213">
        <v>1</v>
      </c>
      <c r="Y88" s="213">
        <v>0</v>
      </c>
      <c r="Z88" s="213">
        <v>0</v>
      </c>
      <c r="AA88" s="55">
        <f t="shared" si="11"/>
        <v>51</v>
      </c>
    </row>
    <row r="89" spans="1:27" ht="15.75" customHeight="1">
      <c r="A89" s="372"/>
      <c r="B89" s="295"/>
      <c r="C89" s="143">
        <v>72</v>
      </c>
      <c r="D89" s="143" t="s">
        <v>145</v>
      </c>
      <c r="E89" s="213">
        <v>3</v>
      </c>
      <c r="F89" s="213">
        <v>1</v>
      </c>
      <c r="G89" s="213">
        <v>6</v>
      </c>
      <c r="H89" s="213">
        <v>1</v>
      </c>
      <c r="I89" s="213">
        <v>0</v>
      </c>
      <c r="J89" s="213">
        <v>6</v>
      </c>
      <c r="K89" s="213">
        <v>4</v>
      </c>
      <c r="L89" s="213">
        <v>2</v>
      </c>
      <c r="M89" s="213">
        <v>2</v>
      </c>
      <c r="N89" s="213">
        <v>1</v>
      </c>
      <c r="O89" s="213">
        <v>0</v>
      </c>
      <c r="P89" s="213">
        <v>0</v>
      </c>
      <c r="Q89" s="213">
        <v>0</v>
      </c>
      <c r="R89" s="213">
        <v>0</v>
      </c>
      <c r="S89" s="213">
        <v>1</v>
      </c>
      <c r="T89" s="213">
        <v>2</v>
      </c>
      <c r="U89" s="213">
        <v>0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55">
        <f t="shared" si="11"/>
        <v>29</v>
      </c>
    </row>
    <row r="90" spans="1:27" ht="15.75" customHeight="1">
      <c r="A90" s="372"/>
      <c r="B90" s="295"/>
      <c r="C90" s="143">
        <v>73</v>
      </c>
      <c r="D90" s="143" t="s">
        <v>146</v>
      </c>
      <c r="E90" s="213">
        <v>9</v>
      </c>
      <c r="F90" s="213">
        <v>2</v>
      </c>
      <c r="G90" s="213">
        <v>1</v>
      </c>
      <c r="H90" s="213">
        <v>3</v>
      </c>
      <c r="I90" s="213">
        <v>5</v>
      </c>
      <c r="J90" s="213">
        <v>2</v>
      </c>
      <c r="K90" s="213">
        <v>4</v>
      </c>
      <c r="L90" s="213">
        <v>1</v>
      </c>
      <c r="M90" s="213">
        <v>1</v>
      </c>
      <c r="N90" s="213">
        <v>2</v>
      </c>
      <c r="O90" s="213">
        <v>4</v>
      </c>
      <c r="P90" s="213">
        <v>1</v>
      </c>
      <c r="Q90" s="213">
        <v>1</v>
      </c>
      <c r="R90" s="213">
        <v>0</v>
      </c>
      <c r="S90" s="213">
        <v>0</v>
      </c>
      <c r="T90" s="213">
        <v>0</v>
      </c>
      <c r="U90" s="213">
        <v>4</v>
      </c>
      <c r="V90" s="213">
        <v>0</v>
      </c>
      <c r="W90" s="213">
        <v>0</v>
      </c>
      <c r="X90" s="213">
        <v>0</v>
      </c>
      <c r="Y90" s="213">
        <v>0</v>
      </c>
      <c r="Z90" s="213">
        <v>0</v>
      </c>
      <c r="AA90" s="55">
        <f t="shared" si="11"/>
        <v>40</v>
      </c>
    </row>
    <row r="91" spans="1:27" ht="15.75" customHeight="1">
      <c r="A91" s="372"/>
      <c r="B91" s="295"/>
      <c r="C91" s="143">
        <v>74</v>
      </c>
      <c r="D91" s="143" t="s">
        <v>42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2</v>
      </c>
      <c r="L91" s="10">
        <v>0</v>
      </c>
      <c r="M91" s="10">
        <v>0</v>
      </c>
      <c r="N91" s="10">
        <v>1</v>
      </c>
      <c r="O91" s="10">
        <v>0</v>
      </c>
      <c r="P91" s="10">
        <v>0</v>
      </c>
      <c r="Q91" s="10">
        <v>0</v>
      </c>
      <c r="R91" s="10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55">
        <f t="shared" si="11"/>
        <v>5</v>
      </c>
    </row>
    <row r="92" spans="1:27" ht="15.75" customHeight="1">
      <c r="A92" s="372"/>
      <c r="B92" s="372"/>
      <c r="C92" s="364" t="s">
        <v>354</v>
      </c>
      <c r="D92" s="368"/>
      <c r="E92" s="10">
        <f>SUM(E86:E91)</f>
        <v>45</v>
      </c>
      <c r="F92" s="10">
        <f aca="true" t="shared" si="16" ref="F92:AA92">SUM(F86:F91)</f>
        <v>19</v>
      </c>
      <c r="G92" s="10">
        <f t="shared" si="16"/>
        <v>11</v>
      </c>
      <c r="H92" s="10">
        <f t="shared" si="16"/>
        <v>9</v>
      </c>
      <c r="I92" s="10">
        <f t="shared" si="16"/>
        <v>8</v>
      </c>
      <c r="J92" s="10">
        <f t="shared" si="16"/>
        <v>17</v>
      </c>
      <c r="K92" s="10">
        <f t="shared" si="16"/>
        <v>21</v>
      </c>
      <c r="L92" s="10">
        <f t="shared" si="16"/>
        <v>9</v>
      </c>
      <c r="M92" s="10">
        <f t="shared" si="16"/>
        <v>9</v>
      </c>
      <c r="N92" s="10">
        <f t="shared" si="16"/>
        <v>7</v>
      </c>
      <c r="O92" s="10">
        <f t="shared" si="16"/>
        <v>10</v>
      </c>
      <c r="P92" s="10">
        <f t="shared" si="16"/>
        <v>5</v>
      </c>
      <c r="Q92" s="10">
        <f t="shared" si="16"/>
        <v>7</v>
      </c>
      <c r="R92" s="10">
        <f t="shared" si="16"/>
        <v>2</v>
      </c>
      <c r="S92" s="10">
        <f t="shared" si="16"/>
        <v>2</v>
      </c>
      <c r="T92" s="10">
        <f t="shared" si="16"/>
        <v>4</v>
      </c>
      <c r="U92" s="10">
        <f t="shared" si="16"/>
        <v>6</v>
      </c>
      <c r="V92" s="10">
        <f t="shared" si="16"/>
        <v>3</v>
      </c>
      <c r="W92" s="10">
        <f t="shared" si="16"/>
        <v>0</v>
      </c>
      <c r="X92" s="10">
        <f t="shared" si="16"/>
        <v>1</v>
      </c>
      <c r="Y92" s="10">
        <f t="shared" si="16"/>
        <v>0</v>
      </c>
      <c r="Z92" s="10">
        <f t="shared" si="16"/>
        <v>0</v>
      </c>
      <c r="AA92" s="10">
        <f t="shared" si="16"/>
        <v>195</v>
      </c>
    </row>
    <row r="93" spans="1:27" ht="15.75" customHeight="1">
      <c r="A93" s="372"/>
      <c r="B93" s="293" t="s">
        <v>220</v>
      </c>
      <c r="C93" s="294"/>
      <c r="D93" s="294"/>
      <c r="E93" s="10">
        <f>E92+E85</f>
        <v>57</v>
      </c>
      <c r="F93" s="10">
        <f aca="true" t="shared" si="17" ref="F93:AA93">F92+F85</f>
        <v>20</v>
      </c>
      <c r="G93" s="10">
        <f t="shared" si="17"/>
        <v>18</v>
      </c>
      <c r="H93" s="10">
        <f t="shared" si="17"/>
        <v>10</v>
      </c>
      <c r="I93" s="10">
        <f t="shared" si="17"/>
        <v>8</v>
      </c>
      <c r="J93" s="10">
        <f t="shared" si="17"/>
        <v>26</v>
      </c>
      <c r="K93" s="10">
        <f t="shared" si="17"/>
        <v>25</v>
      </c>
      <c r="L93" s="10">
        <f t="shared" si="17"/>
        <v>15</v>
      </c>
      <c r="M93" s="10">
        <f t="shared" si="17"/>
        <v>16</v>
      </c>
      <c r="N93" s="10">
        <f t="shared" si="17"/>
        <v>12</v>
      </c>
      <c r="O93" s="10">
        <f t="shared" si="17"/>
        <v>14</v>
      </c>
      <c r="P93" s="10">
        <f t="shared" si="17"/>
        <v>8</v>
      </c>
      <c r="Q93" s="10">
        <f t="shared" si="17"/>
        <v>12</v>
      </c>
      <c r="R93" s="10">
        <f t="shared" si="17"/>
        <v>5</v>
      </c>
      <c r="S93" s="10">
        <f t="shared" si="17"/>
        <v>8</v>
      </c>
      <c r="T93" s="10">
        <f t="shared" si="17"/>
        <v>5</v>
      </c>
      <c r="U93" s="10">
        <f t="shared" si="17"/>
        <v>10</v>
      </c>
      <c r="V93" s="10">
        <f t="shared" si="17"/>
        <v>5</v>
      </c>
      <c r="W93" s="10">
        <f t="shared" si="17"/>
        <v>0</v>
      </c>
      <c r="X93" s="10">
        <f t="shared" si="17"/>
        <v>1</v>
      </c>
      <c r="Y93" s="10">
        <f t="shared" si="17"/>
        <v>0</v>
      </c>
      <c r="Z93" s="10">
        <f t="shared" si="17"/>
        <v>0</v>
      </c>
      <c r="AA93" s="10">
        <f t="shared" si="17"/>
        <v>275</v>
      </c>
    </row>
    <row r="94" spans="1:27" ht="15.75" customHeight="1">
      <c r="A94" s="368" t="s">
        <v>700</v>
      </c>
      <c r="B94" s="368"/>
      <c r="C94" s="368"/>
      <c r="D94" s="36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55">
        <f t="shared" si="11"/>
        <v>0</v>
      </c>
    </row>
    <row r="95" spans="1:27" ht="17.25" customHeight="1">
      <c r="A95" s="368" t="s">
        <v>217</v>
      </c>
      <c r="B95" s="368"/>
      <c r="C95" s="368"/>
      <c r="D95" s="368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55">
        <f t="shared" si="11"/>
        <v>0</v>
      </c>
    </row>
    <row r="96" spans="1:27" ht="15.75" customHeight="1">
      <c r="A96" s="370" t="s">
        <v>221</v>
      </c>
      <c r="B96" s="370"/>
      <c r="C96" s="370"/>
      <c r="D96" s="370"/>
      <c r="E96" s="10">
        <f>E95+E94+E93+E79+E51+E26</f>
        <v>265</v>
      </c>
      <c r="F96" s="10">
        <f aca="true" t="shared" si="18" ref="F96:AA96">F95+F94+F93+F79+F51+F26</f>
        <v>101</v>
      </c>
      <c r="G96" s="10">
        <f t="shared" si="18"/>
        <v>90</v>
      </c>
      <c r="H96" s="10">
        <f t="shared" si="18"/>
        <v>67</v>
      </c>
      <c r="I96" s="10">
        <f t="shared" si="18"/>
        <v>66</v>
      </c>
      <c r="J96" s="10">
        <f t="shared" si="18"/>
        <v>142</v>
      </c>
      <c r="K96" s="10">
        <f t="shared" si="18"/>
        <v>159</v>
      </c>
      <c r="L96" s="10">
        <f t="shared" si="18"/>
        <v>130</v>
      </c>
      <c r="M96" s="10">
        <f t="shared" si="18"/>
        <v>134</v>
      </c>
      <c r="N96" s="10">
        <f t="shared" si="18"/>
        <v>81</v>
      </c>
      <c r="O96" s="10">
        <f t="shared" si="18"/>
        <v>97</v>
      </c>
      <c r="P96" s="10">
        <f t="shared" si="18"/>
        <v>81</v>
      </c>
      <c r="Q96" s="10">
        <f t="shared" si="18"/>
        <v>65</v>
      </c>
      <c r="R96" s="10">
        <f t="shared" si="18"/>
        <v>42</v>
      </c>
      <c r="S96" s="10">
        <f t="shared" si="18"/>
        <v>59</v>
      </c>
      <c r="T96" s="10">
        <f t="shared" si="18"/>
        <v>49</v>
      </c>
      <c r="U96" s="10">
        <f t="shared" si="18"/>
        <v>68</v>
      </c>
      <c r="V96" s="10">
        <f t="shared" si="18"/>
        <v>27</v>
      </c>
      <c r="W96" s="10">
        <f t="shared" si="18"/>
        <v>9</v>
      </c>
      <c r="X96" s="10">
        <f t="shared" si="18"/>
        <v>4</v>
      </c>
      <c r="Y96" s="10">
        <f t="shared" si="18"/>
        <v>3</v>
      </c>
      <c r="Z96" s="10">
        <f t="shared" si="18"/>
        <v>0</v>
      </c>
      <c r="AA96" s="10">
        <f t="shared" si="18"/>
        <v>1739</v>
      </c>
    </row>
    <row r="97" spans="1:2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57"/>
    </row>
    <row r="98" spans="1:27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57"/>
    </row>
    <row r="99" spans="1:27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57"/>
    </row>
    <row r="100" spans="1:27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57"/>
    </row>
    <row r="101" spans="1:27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57"/>
    </row>
    <row r="102" spans="1:27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57"/>
    </row>
    <row r="103" spans="1:27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57"/>
    </row>
    <row r="104" spans="1:27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57"/>
    </row>
    <row r="105" spans="1:27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57"/>
    </row>
    <row r="106" spans="1:27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57"/>
    </row>
    <row r="107" spans="1:2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57"/>
    </row>
    <row r="108" spans="1:27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57"/>
    </row>
    <row r="109" spans="1:27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57"/>
    </row>
    <row r="110" spans="1:27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57"/>
    </row>
    <row r="111" spans="1:27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57"/>
    </row>
    <row r="112" spans="1:27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57"/>
    </row>
    <row r="113" spans="1:4" ht="15.75" customHeight="1">
      <c r="A113" s="13"/>
      <c r="B113" s="13"/>
      <c r="C113" s="13"/>
      <c r="D113" s="13"/>
    </row>
    <row r="114" spans="1:4" ht="15.75" customHeight="1">
      <c r="A114" s="13"/>
      <c r="B114" s="13"/>
      <c r="C114" s="13"/>
      <c r="D114" s="13"/>
    </row>
    <row r="115" spans="1:4" ht="15.75" customHeight="1">
      <c r="A115" s="13"/>
      <c r="B115" s="13"/>
      <c r="C115" s="13"/>
      <c r="D115" s="13"/>
    </row>
    <row r="116" spans="1:4" ht="15.75" customHeight="1">
      <c r="A116" s="13"/>
      <c r="B116" s="13"/>
      <c r="C116" s="13"/>
      <c r="D116" s="13"/>
    </row>
    <row r="117" spans="1:4" ht="15.75" customHeight="1">
      <c r="A117" s="13"/>
      <c r="B117" s="13"/>
      <c r="C117" s="13"/>
      <c r="D117" s="13"/>
    </row>
    <row r="118" spans="1:4" ht="15.75" customHeight="1">
      <c r="A118" s="13"/>
      <c r="B118" s="13"/>
      <c r="C118" s="13"/>
      <c r="D118" s="13"/>
    </row>
    <row r="119" spans="1:4" ht="15.75" customHeight="1">
      <c r="A119" s="13"/>
      <c r="B119" s="13"/>
      <c r="C119" s="13"/>
      <c r="D119" s="13"/>
    </row>
    <row r="120" spans="1:4" ht="15.75" customHeight="1">
      <c r="A120" s="13"/>
      <c r="B120" s="13"/>
      <c r="C120" s="13"/>
      <c r="D120" s="13"/>
    </row>
    <row r="121" spans="1:4" ht="15.75" customHeight="1">
      <c r="A121" s="13"/>
      <c r="B121" s="13"/>
      <c r="C121" s="13"/>
      <c r="D121" s="13"/>
    </row>
    <row r="122" spans="1:4" ht="15.75" customHeight="1">
      <c r="A122" s="13"/>
      <c r="B122" s="13"/>
      <c r="C122" s="13"/>
      <c r="D122" s="13"/>
    </row>
    <row r="123" spans="1:4" ht="15.75" customHeight="1">
      <c r="A123" s="13"/>
      <c r="B123" s="13"/>
      <c r="C123" s="13"/>
      <c r="D123" s="13"/>
    </row>
    <row r="124" spans="1:4" ht="15.75" customHeight="1">
      <c r="A124" s="13"/>
      <c r="B124" s="13"/>
      <c r="C124" s="13"/>
      <c r="D124" s="13"/>
    </row>
    <row r="125" spans="1:4" ht="15.75" customHeight="1">
      <c r="A125" s="13"/>
      <c r="B125" s="13"/>
      <c r="C125" s="13"/>
      <c r="D125" s="13"/>
    </row>
    <row r="126" spans="1:4" ht="15.75" customHeight="1">
      <c r="A126" s="13"/>
      <c r="B126" s="13"/>
      <c r="C126" s="13"/>
      <c r="D126" s="13"/>
    </row>
    <row r="127" spans="1:4" ht="15.75" customHeight="1">
      <c r="A127" s="13"/>
      <c r="B127" s="13"/>
      <c r="C127" s="13"/>
      <c r="D127" s="13"/>
    </row>
    <row r="128" spans="1:4" ht="15.75" customHeight="1">
      <c r="A128" s="13"/>
      <c r="B128" s="13"/>
      <c r="C128" s="13"/>
      <c r="D128" s="13"/>
    </row>
    <row r="129" spans="1:4" ht="15.75" customHeight="1">
      <c r="A129" s="13"/>
      <c r="B129" s="13"/>
      <c r="C129" s="13"/>
      <c r="D129" s="13"/>
    </row>
    <row r="130" spans="1:4" ht="15.75" customHeight="1">
      <c r="A130" s="13"/>
      <c r="B130" s="13"/>
      <c r="C130" s="13"/>
      <c r="D130" s="13"/>
    </row>
    <row r="131" spans="1:4" ht="15.75" customHeight="1">
      <c r="A131" s="13"/>
      <c r="B131" s="13"/>
      <c r="C131" s="13"/>
      <c r="D131" s="13"/>
    </row>
    <row r="132" spans="1:4" ht="15.75" customHeight="1">
      <c r="A132" s="13"/>
      <c r="B132" s="13"/>
      <c r="C132" s="13"/>
      <c r="D132" s="13"/>
    </row>
    <row r="133" spans="1:4" ht="15.75" customHeight="1">
      <c r="A133" s="13"/>
      <c r="B133" s="13"/>
      <c r="C133" s="13"/>
      <c r="D133" s="13"/>
    </row>
    <row r="134" spans="1:4" ht="15.75" customHeight="1">
      <c r="A134" s="13"/>
      <c r="B134" s="13"/>
      <c r="C134" s="13"/>
      <c r="D134" s="13"/>
    </row>
    <row r="135" spans="1:4" ht="15.75" customHeight="1">
      <c r="A135" s="13"/>
      <c r="B135" s="13"/>
      <c r="C135" s="13"/>
      <c r="D135" s="13"/>
    </row>
    <row r="136" spans="1:4" ht="15.75" customHeight="1">
      <c r="A136" s="13"/>
      <c r="B136" s="13"/>
      <c r="C136" s="13"/>
      <c r="D136" s="13"/>
    </row>
    <row r="137" spans="1:4" ht="15.75" customHeight="1">
      <c r="A137" s="13"/>
      <c r="B137" s="13"/>
      <c r="C137" s="13"/>
      <c r="D137" s="13"/>
    </row>
    <row r="138" spans="1:4" ht="15.75" customHeight="1">
      <c r="A138" s="13"/>
      <c r="B138" s="13"/>
      <c r="C138" s="13"/>
      <c r="D138" s="13"/>
    </row>
    <row r="139" spans="1:4" ht="15.75" customHeight="1">
      <c r="A139" s="13"/>
      <c r="B139" s="13"/>
      <c r="C139" s="13"/>
      <c r="D139" s="13"/>
    </row>
    <row r="140" spans="1:4" ht="15.75" customHeight="1">
      <c r="A140" s="13"/>
      <c r="B140" s="13"/>
      <c r="C140" s="13"/>
      <c r="D140" s="13"/>
    </row>
    <row r="141" spans="1:4" ht="15.75" customHeight="1">
      <c r="A141" s="13"/>
      <c r="B141" s="13"/>
      <c r="C141" s="13"/>
      <c r="D141" s="13"/>
    </row>
    <row r="142" spans="1:4" ht="15.75" customHeight="1">
      <c r="A142" s="13"/>
      <c r="B142" s="13"/>
      <c r="C142" s="13"/>
      <c r="D142" s="13"/>
    </row>
    <row r="143" spans="1:4" ht="15.75" customHeight="1">
      <c r="A143" s="13"/>
      <c r="B143" s="13"/>
      <c r="C143" s="13"/>
      <c r="D143" s="13"/>
    </row>
    <row r="144" spans="1:4" ht="15.75" customHeight="1">
      <c r="A144" s="13"/>
      <c r="B144" s="13"/>
      <c r="C144" s="13"/>
      <c r="D144" s="13"/>
    </row>
    <row r="145" spans="1:4" ht="15.75" customHeight="1">
      <c r="A145" s="13"/>
      <c r="B145" s="13"/>
      <c r="C145" s="13"/>
      <c r="D145" s="13"/>
    </row>
    <row r="146" spans="1:4" ht="15.75" customHeight="1">
      <c r="A146" s="13"/>
      <c r="B146" s="13"/>
      <c r="C146" s="13"/>
      <c r="D146" s="13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59"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O2:O3"/>
    <mergeCell ref="A96:D96"/>
    <mergeCell ref="A80:A93"/>
    <mergeCell ref="B80:B85"/>
    <mergeCell ref="C85:D85"/>
    <mergeCell ref="B86:B92"/>
    <mergeCell ref="C92:D92"/>
    <mergeCell ref="B93:D93"/>
    <mergeCell ref="A94:D94"/>
    <mergeCell ref="A95:D95"/>
    <mergeCell ref="A52:A79"/>
    <mergeCell ref="B52:B57"/>
    <mergeCell ref="C57:D57"/>
    <mergeCell ref="B58:B64"/>
    <mergeCell ref="C64:D64"/>
    <mergeCell ref="B65:B71"/>
    <mergeCell ref="C71:D71"/>
    <mergeCell ref="B72:B78"/>
    <mergeCell ref="C78:D78"/>
    <mergeCell ref="B79:D79"/>
    <mergeCell ref="C3:D3"/>
    <mergeCell ref="I2:I3"/>
    <mergeCell ref="A4:A26"/>
    <mergeCell ref="B4:B11"/>
    <mergeCell ref="C11:D11"/>
    <mergeCell ref="B12:B18"/>
    <mergeCell ref="C18:D18"/>
    <mergeCell ref="B19:B25"/>
    <mergeCell ref="C25:D25"/>
    <mergeCell ref="C50:D50"/>
    <mergeCell ref="B51:D51"/>
    <mergeCell ref="U2:U3"/>
    <mergeCell ref="Z2:Z3"/>
    <mergeCell ref="AA2:AA3"/>
    <mergeCell ref="B26:D26"/>
    <mergeCell ref="E2:E3"/>
    <mergeCell ref="F2:F3"/>
    <mergeCell ref="G2:G3"/>
    <mergeCell ref="H2:H3"/>
    <mergeCell ref="X2:X3"/>
    <mergeCell ref="Y2:Y3"/>
    <mergeCell ref="V2:V3"/>
    <mergeCell ref="W2:W3"/>
    <mergeCell ref="A27:A51"/>
    <mergeCell ref="B27:B34"/>
    <mergeCell ref="C34:D34"/>
    <mergeCell ref="B35:B44"/>
    <mergeCell ref="C44:D44"/>
    <mergeCell ref="B45:B50"/>
  </mergeCells>
  <printOptions horizontalCentered="1"/>
  <pageMargins left="0.5905511811023623" right="0.3937007874015748" top="0.5118110236220472" bottom="0.4724409448818898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7"/>
  <sheetViews>
    <sheetView zoomScale="160" zoomScaleNormal="160" zoomScalePageLayoutView="0" workbookViewId="0" topLeftCell="A1">
      <pane ySplit="4" topLeftCell="A89" activePane="bottomLeft" state="frozen"/>
      <selection pane="topLeft" activeCell="A1" sqref="A1"/>
      <selection pane="bottomLeft" activeCell="D99" sqref="D99"/>
    </sheetView>
  </sheetViews>
  <sheetFormatPr defaultColWidth="8.88671875" defaultRowHeight="13.5"/>
  <cols>
    <col min="1" max="2" width="2.5546875" style="105" customWidth="1"/>
    <col min="3" max="3" width="2.77734375" style="105" customWidth="1"/>
    <col min="4" max="4" width="5.5546875" style="105" customWidth="1"/>
    <col min="5" max="7" width="5.77734375" style="105" customWidth="1"/>
    <col min="8" max="8" width="5.77734375" style="61" customWidth="1"/>
    <col min="9" max="9" width="5.77734375" style="105" customWidth="1"/>
    <col min="10" max="15" width="5.99609375" style="105" customWidth="1"/>
    <col min="16" max="16384" width="8.88671875" style="105" customWidth="1"/>
  </cols>
  <sheetData>
    <row r="1" spans="1:15" ht="19.5" customHeight="1">
      <c r="A1" s="355" t="s">
        <v>191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9.75" customHeight="1">
      <c r="A2" s="517" t="s">
        <v>222</v>
      </c>
      <c r="B2" s="517" t="s">
        <v>223</v>
      </c>
      <c r="C2" s="201"/>
      <c r="D2" s="30" t="s">
        <v>8</v>
      </c>
      <c r="E2" s="416" t="s">
        <v>240</v>
      </c>
      <c r="F2" s="519" t="s">
        <v>432</v>
      </c>
      <c r="G2" s="519" t="s">
        <v>433</v>
      </c>
      <c r="H2" s="416" t="s">
        <v>434</v>
      </c>
      <c r="I2" s="416" t="s">
        <v>521</v>
      </c>
      <c r="J2" s="496" t="s">
        <v>357</v>
      </c>
      <c r="K2" s="497"/>
      <c r="L2" s="497"/>
      <c r="M2" s="497"/>
      <c r="N2" s="497"/>
      <c r="O2" s="498"/>
    </row>
    <row r="3" spans="1:15" ht="9.75" customHeight="1">
      <c r="A3" s="517"/>
      <c r="B3" s="517"/>
      <c r="C3" s="184"/>
      <c r="D3" s="185"/>
      <c r="E3" s="518"/>
      <c r="F3" s="520"/>
      <c r="G3" s="520"/>
      <c r="H3" s="518"/>
      <c r="I3" s="518"/>
      <c r="J3" s="514" t="s">
        <v>243</v>
      </c>
      <c r="K3" s="515"/>
      <c r="L3" s="516"/>
      <c r="M3" s="514" t="s">
        <v>244</v>
      </c>
      <c r="N3" s="515"/>
      <c r="O3" s="516"/>
    </row>
    <row r="4" spans="1:15" ht="11.25" customHeight="1">
      <c r="A4" s="517"/>
      <c r="B4" s="517"/>
      <c r="C4" s="211" t="s">
        <v>267</v>
      </c>
      <c r="D4" s="204"/>
      <c r="E4" s="417"/>
      <c r="F4" s="521"/>
      <c r="G4" s="521"/>
      <c r="H4" s="417"/>
      <c r="I4" s="417"/>
      <c r="J4" s="58" t="s">
        <v>435</v>
      </c>
      <c r="K4" s="58" t="s">
        <v>44</v>
      </c>
      <c r="L4" s="58" t="s">
        <v>436</v>
      </c>
      <c r="M4" s="59" t="s">
        <v>435</v>
      </c>
      <c r="N4" s="58" t="s">
        <v>44</v>
      </c>
      <c r="O4" s="58" t="s">
        <v>436</v>
      </c>
    </row>
    <row r="5" spans="1:15" s="60" customFormat="1" ht="15" customHeight="1">
      <c r="A5" s="297" t="s">
        <v>349</v>
      </c>
      <c r="B5" s="297" t="s">
        <v>340</v>
      </c>
      <c r="C5" s="195">
        <v>1</v>
      </c>
      <c r="D5" s="195" t="s">
        <v>92</v>
      </c>
      <c r="E5" s="106">
        <v>86</v>
      </c>
      <c r="F5" s="106">
        <v>13</v>
      </c>
      <c r="G5" s="106">
        <v>10</v>
      </c>
      <c r="H5" s="106">
        <v>70000</v>
      </c>
      <c r="I5" s="106">
        <v>4259</v>
      </c>
      <c r="J5" s="106">
        <v>1790</v>
      </c>
      <c r="K5" s="106">
        <v>695</v>
      </c>
      <c r="L5" s="45">
        <f aca="true" t="shared" si="0" ref="L5:L12">ROUNDDOWN((K5/J5),3)</f>
        <v>0.388</v>
      </c>
      <c r="M5" s="106">
        <v>1875</v>
      </c>
      <c r="N5" s="106">
        <v>714</v>
      </c>
      <c r="O5" s="45">
        <f aca="true" t="shared" si="1" ref="O5:O12">ROUNDDOWN((N5/M5),3)</f>
        <v>0.38</v>
      </c>
    </row>
    <row r="6" spans="1:15" s="60" customFormat="1" ht="15" customHeight="1">
      <c r="A6" s="298"/>
      <c r="B6" s="298"/>
      <c r="C6" s="195">
        <v>2</v>
      </c>
      <c r="D6" s="195" t="s">
        <v>9</v>
      </c>
      <c r="E6" s="106">
        <v>0</v>
      </c>
      <c r="F6" s="106">
        <v>2</v>
      </c>
      <c r="G6" s="106">
        <v>9</v>
      </c>
      <c r="H6" s="106">
        <v>0</v>
      </c>
      <c r="I6" s="106">
        <v>0</v>
      </c>
      <c r="J6" s="106">
        <v>807</v>
      </c>
      <c r="K6" s="106">
        <v>447</v>
      </c>
      <c r="L6" s="45">
        <f t="shared" si="0"/>
        <v>0.553</v>
      </c>
      <c r="M6" s="106">
        <v>1007</v>
      </c>
      <c r="N6" s="106">
        <v>434</v>
      </c>
      <c r="O6" s="45">
        <f t="shared" si="1"/>
        <v>0.43</v>
      </c>
    </row>
    <row r="7" spans="1:15" s="60" customFormat="1" ht="15" customHeight="1">
      <c r="A7" s="298"/>
      <c r="B7" s="298"/>
      <c r="C7" s="195">
        <v>3</v>
      </c>
      <c r="D7" s="195" t="s">
        <v>94</v>
      </c>
      <c r="E7" s="106">
        <v>0</v>
      </c>
      <c r="F7" s="106">
        <v>1</v>
      </c>
      <c r="G7" s="106">
        <v>3</v>
      </c>
      <c r="H7" s="106">
        <v>22700</v>
      </c>
      <c r="I7" s="106">
        <v>1216</v>
      </c>
      <c r="J7" s="106">
        <v>580</v>
      </c>
      <c r="K7" s="106">
        <v>291</v>
      </c>
      <c r="L7" s="45">
        <f t="shared" si="0"/>
        <v>0.501</v>
      </c>
      <c r="M7" s="106">
        <v>580</v>
      </c>
      <c r="N7" s="106">
        <v>257</v>
      </c>
      <c r="O7" s="45">
        <f t="shared" si="1"/>
        <v>0.443</v>
      </c>
    </row>
    <row r="8" spans="1:15" s="60" customFormat="1" ht="15" customHeight="1">
      <c r="A8" s="298"/>
      <c r="B8" s="298"/>
      <c r="C8" s="195">
        <v>4</v>
      </c>
      <c r="D8" s="195" t="s">
        <v>64</v>
      </c>
      <c r="E8" s="106">
        <v>0</v>
      </c>
      <c r="F8" s="106">
        <v>10</v>
      </c>
      <c r="G8" s="106">
        <v>7</v>
      </c>
      <c r="H8" s="106">
        <v>168000</v>
      </c>
      <c r="I8" s="106">
        <v>2158</v>
      </c>
      <c r="J8" s="106">
        <v>1187</v>
      </c>
      <c r="K8" s="106">
        <v>645</v>
      </c>
      <c r="L8" s="45">
        <f t="shared" si="0"/>
        <v>0.543</v>
      </c>
      <c r="M8" s="106">
        <v>1212</v>
      </c>
      <c r="N8" s="106">
        <v>724</v>
      </c>
      <c r="O8" s="45">
        <f t="shared" si="1"/>
        <v>0.597</v>
      </c>
    </row>
    <row r="9" spans="1:15" s="60" customFormat="1" ht="15" customHeight="1">
      <c r="A9" s="298"/>
      <c r="B9" s="298"/>
      <c r="C9" s="195">
        <v>5</v>
      </c>
      <c r="D9" s="195" t="s">
        <v>10</v>
      </c>
      <c r="E9" s="106">
        <v>48</v>
      </c>
      <c r="F9" s="106">
        <v>0</v>
      </c>
      <c r="G9" s="106">
        <v>1</v>
      </c>
      <c r="H9" s="106">
        <v>15240</v>
      </c>
      <c r="I9" s="106">
        <v>1092</v>
      </c>
      <c r="J9" s="106">
        <v>577</v>
      </c>
      <c r="K9" s="106">
        <v>241</v>
      </c>
      <c r="L9" s="45">
        <f t="shared" si="0"/>
        <v>0.417</v>
      </c>
      <c r="M9" s="106">
        <v>567</v>
      </c>
      <c r="N9" s="106">
        <v>222</v>
      </c>
      <c r="O9" s="45">
        <f t="shared" si="1"/>
        <v>0.391</v>
      </c>
    </row>
    <row r="10" spans="1:15" s="60" customFormat="1" ht="15" customHeight="1">
      <c r="A10" s="298"/>
      <c r="B10" s="298"/>
      <c r="C10" s="195">
        <v>6</v>
      </c>
      <c r="D10" s="195" t="s">
        <v>96</v>
      </c>
      <c r="E10" s="106">
        <v>77</v>
      </c>
      <c r="F10" s="106">
        <v>7</v>
      </c>
      <c r="G10" s="106">
        <v>4</v>
      </c>
      <c r="H10" s="106">
        <v>0</v>
      </c>
      <c r="I10" s="106">
        <v>0</v>
      </c>
      <c r="J10" s="106">
        <v>1376</v>
      </c>
      <c r="K10" s="106">
        <v>467</v>
      </c>
      <c r="L10" s="45">
        <f t="shared" si="0"/>
        <v>0.339</v>
      </c>
      <c r="M10" s="106">
        <v>1723</v>
      </c>
      <c r="N10" s="106">
        <v>427</v>
      </c>
      <c r="O10" s="45">
        <f t="shared" si="1"/>
        <v>0.247</v>
      </c>
    </row>
    <row r="11" spans="1:15" s="60" customFormat="1" ht="15" customHeight="1">
      <c r="A11" s="298"/>
      <c r="B11" s="298"/>
      <c r="C11" s="19">
        <v>7</v>
      </c>
      <c r="D11" s="19" t="s">
        <v>97</v>
      </c>
      <c r="E11" s="106">
        <v>68</v>
      </c>
      <c r="F11" s="106">
        <v>7</v>
      </c>
      <c r="G11" s="106">
        <v>12</v>
      </c>
      <c r="H11" s="106">
        <v>66500</v>
      </c>
      <c r="I11" s="106">
        <v>1350</v>
      </c>
      <c r="J11" s="106">
        <v>1445</v>
      </c>
      <c r="K11" s="106">
        <v>633</v>
      </c>
      <c r="L11" s="45">
        <f t="shared" si="0"/>
        <v>0.438</v>
      </c>
      <c r="M11" s="106">
        <v>1527</v>
      </c>
      <c r="N11" s="106">
        <v>622</v>
      </c>
      <c r="O11" s="45">
        <f t="shared" si="1"/>
        <v>0.407</v>
      </c>
    </row>
    <row r="12" spans="1:15" s="60" customFormat="1" ht="15" customHeight="1">
      <c r="A12" s="298"/>
      <c r="B12" s="362"/>
      <c r="C12" s="363" t="s">
        <v>354</v>
      </c>
      <c r="D12" s="364"/>
      <c r="E12" s="106">
        <f>SUM(E5:E11)</f>
        <v>279</v>
      </c>
      <c r="F12" s="106">
        <f aca="true" t="shared" si="2" ref="F12:N12">SUM(F5:F11)</f>
        <v>40</v>
      </c>
      <c r="G12" s="106">
        <f t="shared" si="2"/>
        <v>46</v>
      </c>
      <c r="H12" s="106">
        <f t="shared" si="2"/>
        <v>342440</v>
      </c>
      <c r="I12" s="106">
        <f t="shared" si="2"/>
        <v>10075</v>
      </c>
      <c r="J12" s="106">
        <f t="shared" si="2"/>
        <v>7762</v>
      </c>
      <c r="K12" s="106">
        <f t="shared" si="2"/>
        <v>3419</v>
      </c>
      <c r="L12" s="45">
        <f t="shared" si="0"/>
        <v>0.44</v>
      </c>
      <c r="M12" s="106">
        <f t="shared" si="2"/>
        <v>8491</v>
      </c>
      <c r="N12" s="106">
        <f t="shared" si="2"/>
        <v>3400</v>
      </c>
      <c r="O12" s="45">
        <f t="shared" si="1"/>
        <v>0.4</v>
      </c>
    </row>
    <row r="13" spans="1:15" s="60" customFormat="1" ht="15" customHeight="1">
      <c r="A13" s="298"/>
      <c r="B13" s="297" t="s">
        <v>341</v>
      </c>
      <c r="C13" s="20">
        <v>8</v>
      </c>
      <c r="D13" s="20" t="s">
        <v>11</v>
      </c>
      <c r="E13" s="106">
        <v>0</v>
      </c>
      <c r="F13" s="106">
        <v>6</v>
      </c>
      <c r="G13" s="106">
        <v>0</v>
      </c>
      <c r="H13" s="106">
        <v>34800</v>
      </c>
      <c r="I13" s="106">
        <v>2164</v>
      </c>
      <c r="J13" s="106">
        <v>1108</v>
      </c>
      <c r="K13" s="106">
        <v>533</v>
      </c>
      <c r="L13" s="45">
        <f aca="true" t="shared" si="3" ref="L13:L19">ROUNDDOWN((K13/J13),3)</f>
        <v>0.481</v>
      </c>
      <c r="M13" s="106">
        <v>1111</v>
      </c>
      <c r="N13" s="106">
        <v>466</v>
      </c>
      <c r="O13" s="45">
        <f aca="true" t="shared" si="4" ref="O13:O19">ROUNDDOWN((N13/M13),3)</f>
        <v>0.419</v>
      </c>
    </row>
    <row r="14" spans="1:15" s="60" customFormat="1" ht="15" customHeight="1">
      <c r="A14" s="298"/>
      <c r="B14" s="298"/>
      <c r="C14" s="195">
        <v>9</v>
      </c>
      <c r="D14" s="195" t="s">
        <v>99</v>
      </c>
      <c r="E14" s="106">
        <v>0</v>
      </c>
      <c r="F14" s="106">
        <v>9</v>
      </c>
      <c r="G14" s="106">
        <v>2</v>
      </c>
      <c r="H14" s="106">
        <v>29500</v>
      </c>
      <c r="I14" s="106">
        <v>1015</v>
      </c>
      <c r="J14" s="106">
        <v>865</v>
      </c>
      <c r="K14" s="106">
        <v>331</v>
      </c>
      <c r="L14" s="45">
        <f t="shared" si="3"/>
        <v>0.382</v>
      </c>
      <c r="M14" s="106">
        <v>822</v>
      </c>
      <c r="N14" s="106">
        <v>318</v>
      </c>
      <c r="O14" s="45">
        <f t="shared" si="4"/>
        <v>0.386</v>
      </c>
    </row>
    <row r="15" spans="1:15" s="60" customFormat="1" ht="15" customHeight="1">
      <c r="A15" s="298"/>
      <c r="B15" s="298"/>
      <c r="C15" s="195">
        <v>10</v>
      </c>
      <c r="D15" s="195" t="s">
        <v>12</v>
      </c>
      <c r="E15" s="106">
        <v>0</v>
      </c>
      <c r="F15" s="106">
        <v>8</v>
      </c>
      <c r="G15" s="106">
        <v>4</v>
      </c>
      <c r="H15" s="106">
        <v>70086</v>
      </c>
      <c r="I15" s="106">
        <v>2292</v>
      </c>
      <c r="J15" s="106">
        <v>1726</v>
      </c>
      <c r="K15" s="106">
        <v>610</v>
      </c>
      <c r="L15" s="45">
        <f t="shared" si="3"/>
        <v>0.353</v>
      </c>
      <c r="M15" s="106">
        <v>1726</v>
      </c>
      <c r="N15" s="106">
        <v>663</v>
      </c>
      <c r="O15" s="45">
        <f t="shared" si="4"/>
        <v>0.384</v>
      </c>
    </row>
    <row r="16" spans="1:15" s="60" customFormat="1" ht="15" customHeight="1">
      <c r="A16" s="298"/>
      <c r="B16" s="298"/>
      <c r="C16" s="195">
        <v>11</v>
      </c>
      <c r="D16" s="195" t="s">
        <v>13</v>
      </c>
      <c r="E16" s="106">
        <v>112</v>
      </c>
      <c r="F16" s="106">
        <v>3</v>
      </c>
      <c r="G16" s="106">
        <v>7</v>
      </c>
      <c r="H16" s="106">
        <v>26021</v>
      </c>
      <c r="I16" s="106">
        <v>1841</v>
      </c>
      <c r="J16" s="106">
        <v>2062</v>
      </c>
      <c r="K16" s="106">
        <v>528</v>
      </c>
      <c r="L16" s="45">
        <f t="shared" si="3"/>
        <v>0.256</v>
      </c>
      <c r="M16" s="106">
        <v>2017</v>
      </c>
      <c r="N16" s="106">
        <v>583</v>
      </c>
      <c r="O16" s="45">
        <f t="shared" si="4"/>
        <v>0.289</v>
      </c>
    </row>
    <row r="17" spans="1:15" s="60" customFormat="1" ht="15" customHeight="1">
      <c r="A17" s="298"/>
      <c r="B17" s="298"/>
      <c r="C17" s="195">
        <v>12</v>
      </c>
      <c r="D17" s="19" t="s">
        <v>15</v>
      </c>
      <c r="E17" s="106">
        <v>0</v>
      </c>
      <c r="F17" s="106">
        <v>4</v>
      </c>
      <c r="G17" s="106">
        <v>10</v>
      </c>
      <c r="H17" s="106">
        <v>39096</v>
      </c>
      <c r="I17" s="106">
        <v>2270</v>
      </c>
      <c r="J17" s="106">
        <v>2729</v>
      </c>
      <c r="K17" s="106">
        <v>617</v>
      </c>
      <c r="L17" s="45">
        <f t="shared" si="3"/>
        <v>0.226</v>
      </c>
      <c r="M17" s="106">
        <v>2760</v>
      </c>
      <c r="N17" s="106">
        <v>559</v>
      </c>
      <c r="O17" s="45">
        <f t="shared" si="4"/>
        <v>0.202</v>
      </c>
    </row>
    <row r="18" spans="1:15" s="60" customFormat="1" ht="15" customHeight="1">
      <c r="A18" s="298"/>
      <c r="B18" s="298"/>
      <c r="C18" s="19">
        <v>13</v>
      </c>
      <c r="D18" s="195" t="s">
        <v>14</v>
      </c>
      <c r="E18" s="106">
        <v>0</v>
      </c>
      <c r="F18" s="106">
        <v>15</v>
      </c>
      <c r="G18" s="106">
        <v>0</v>
      </c>
      <c r="H18" s="106">
        <v>16566</v>
      </c>
      <c r="I18" s="106">
        <v>352</v>
      </c>
      <c r="J18" s="106">
        <v>619</v>
      </c>
      <c r="K18" s="106">
        <v>254</v>
      </c>
      <c r="L18" s="45">
        <f t="shared" si="3"/>
        <v>0.41</v>
      </c>
      <c r="M18" s="106">
        <v>676</v>
      </c>
      <c r="N18" s="106">
        <v>262</v>
      </c>
      <c r="O18" s="45">
        <f t="shared" si="4"/>
        <v>0.387</v>
      </c>
    </row>
    <row r="19" spans="1:15" s="60" customFormat="1" ht="15" customHeight="1">
      <c r="A19" s="298"/>
      <c r="B19" s="362"/>
      <c r="C19" s="363" t="s">
        <v>354</v>
      </c>
      <c r="D19" s="364"/>
      <c r="E19" s="106">
        <f>SUM(E13:E18)</f>
        <v>112</v>
      </c>
      <c r="F19" s="106">
        <f aca="true" t="shared" si="5" ref="F19:N19">SUM(F13:F18)</f>
        <v>45</v>
      </c>
      <c r="G19" s="106">
        <f t="shared" si="5"/>
        <v>23</v>
      </c>
      <c r="H19" s="106">
        <f t="shared" si="5"/>
        <v>216069</v>
      </c>
      <c r="I19" s="106">
        <f t="shared" si="5"/>
        <v>9934</v>
      </c>
      <c r="J19" s="106">
        <f t="shared" si="5"/>
        <v>9109</v>
      </c>
      <c r="K19" s="106">
        <f t="shared" si="5"/>
        <v>2873</v>
      </c>
      <c r="L19" s="45">
        <f t="shared" si="3"/>
        <v>0.315</v>
      </c>
      <c r="M19" s="106">
        <f t="shared" si="5"/>
        <v>9112</v>
      </c>
      <c r="N19" s="106">
        <f t="shared" si="5"/>
        <v>2851</v>
      </c>
      <c r="O19" s="45">
        <f t="shared" si="4"/>
        <v>0.312</v>
      </c>
    </row>
    <row r="20" spans="1:15" s="60" customFormat="1" ht="15" customHeight="1">
      <c r="A20" s="298"/>
      <c r="B20" s="297" t="s">
        <v>342</v>
      </c>
      <c r="C20" s="20">
        <v>14</v>
      </c>
      <c r="D20" s="20" t="s">
        <v>103</v>
      </c>
      <c r="E20" s="106">
        <v>31</v>
      </c>
      <c r="F20" s="106">
        <v>2</v>
      </c>
      <c r="G20" s="106">
        <v>3</v>
      </c>
      <c r="H20" s="106">
        <v>18980</v>
      </c>
      <c r="I20" s="106">
        <v>630</v>
      </c>
      <c r="J20" s="106">
        <v>529</v>
      </c>
      <c r="K20" s="106">
        <v>249</v>
      </c>
      <c r="L20" s="45">
        <f aca="true" t="shared" si="6" ref="L20:L27">ROUNDDOWN((K20/J20),3)</f>
        <v>0.47</v>
      </c>
      <c r="M20" s="106">
        <v>552</v>
      </c>
      <c r="N20" s="106">
        <v>283</v>
      </c>
      <c r="O20" s="45">
        <f aca="true" t="shared" si="7" ref="O20:O27">ROUNDDOWN((N20/M20),3)</f>
        <v>0.512</v>
      </c>
    </row>
    <row r="21" spans="1:15" s="60" customFormat="1" ht="15" customHeight="1">
      <c r="A21" s="298"/>
      <c r="B21" s="298"/>
      <c r="C21" s="195">
        <v>15</v>
      </c>
      <c r="D21" s="195" t="s">
        <v>104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315</v>
      </c>
      <c r="K21" s="106">
        <v>102</v>
      </c>
      <c r="L21" s="45">
        <f t="shared" si="6"/>
        <v>0.323</v>
      </c>
      <c r="M21" s="106">
        <v>299</v>
      </c>
      <c r="N21" s="106">
        <v>100</v>
      </c>
      <c r="O21" s="45">
        <f t="shared" si="7"/>
        <v>0.334</v>
      </c>
    </row>
    <row r="22" spans="1:15" s="60" customFormat="1" ht="15" customHeight="1">
      <c r="A22" s="298"/>
      <c r="B22" s="298"/>
      <c r="C22" s="195">
        <v>16</v>
      </c>
      <c r="D22" s="195" t="s">
        <v>16</v>
      </c>
      <c r="E22" s="106">
        <v>0</v>
      </c>
      <c r="F22" s="106">
        <v>4</v>
      </c>
      <c r="G22" s="106">
        <v>1</v>
      </c>
      <c r="H22" s="106">
        <v>15041</v>
      </c>
      <c r="I22" s="106">
        <v>649</v>
      </c>
      <c r="J22" s="106">
        <v>402</v>
      </c>
      <c r="K22" s="106">
        <v>214</v>
      </c>
      <c r="L22" s="45">
        <f t="shared" si="6"/>
        <v>0.532</v>
      </c>
      <c r="M22" s="106">
        <v>432</v>
      </c>
      <c r="N22" s="106">
        <v>194</v>
      </c>
      <c r="O22" s="45">
        <f t="shared" si="7"/>
        <v>0.449</v>
      </c>
    </row>
    <row r="23" spans="1:15" s="60" customFormat="1" ht="15" customHeight="1">
      <c r="A23" s="298"/>
      <c r="B23" s="298"/>
      <c r="C23" s="195">
        <v>17</v>
      </c>
      <c r="D23" s="195" t="s">
        <v>106</v>
      </c>
      <c r="E23" s="106">
        <v>46</v>
      </c>
      <c r="F23" s="106">
        <v>18</v>
      </c>
      <c r="G23" s="106">
        <v>3</v>
      </c>
      <c r="H23" s="106">
        <v>23500</v>
      </c>
      <c r="I23" s="106">
        <v>1360</v>
      </c>
      <c r="J23" s="106">
        <v>778</v>
      </c>
      <c r="K23" s="106">
        <v>403</v>
      </c>
      <c r="L23" s="45">
        <f t="shared" si="6"/>
        <v>0.517</v>
      </c>
      <c r="M23" s="106">
        <v>1033</v>
      </c>
      <c r="N23" s="106">
        <v>415</v>
      </c>
      <c r="O23" s="45">
        <f t="shared" si="7"/>
        <v>0.401</v>
      </c>
    </row>
    <row r="24" spans="1:15" s="60" customFormat="1" ht="15" customHeight="1">
      <c r="A24" s="298"/>
      <c r="B24" s="298"/>
      <c r="C24" s="195">
        <v>18</v>
      </c>
      <c r="D24" s="195" t="s">
        <v>107</v>
      </c>
      <c r="E24" s="106">
        <v>0</v>
      </c>
      <c r="F24" s="106">
        <v>5</v>
      </c>
      <c r="G24" s="106">
        <v>0</v>
      </c>
      <c r="H24" s="106">
        <v>21440</v>
      </c>
      <c r="I24" s="106">
        <v>972</v>
      </c>
      <c r="J24" s="106">
        <v>740</v>
      </c>
      <c r="K24" s="106">
        <v>270</v>
      </c>
      <c r="L24" s="45">
        <f t="shared" si="6"/>
        <v>0.364</v>
      </c>
      <c r="M24" s="106">
        <v>646</v>
      </c>
      <c r="N24" s="106">
        <v>224</v>
      </c>
      <c r="O24" s="45">
        <f t="shared" si="7"/>
        <v>0.346</v>
      </c>
    </row>
    <row r="25" spans="1:15" s="60" customFormat="1" ht="15" customHeight="1">
      <c r="A25" s="298"/>
      <c r="B25" s="298"/>
      <c r="C25" s="195">
        <v>19</v>
      </c>
      <c r="D25" s="195" t="s">
        <v>108</v>
      </c>
      <c r="E25" s="106">
        <v>47</v>
      </c>
      <c r="F25" s="106">
        <v>5</v>
      </c>
      <c r="G25" s="106">
        <v>11</v>
      </c>
      <c r="H25" s="106">
        <v>31302</v>
      </c>
      <c r="I25" s="106">
        <v>1406</v>
      </c>
      <c r="J25" s="106">
        <v>1138</v>
      </c>
      <c r="K25" s="106">
        <v>386</v>
      </c>
      <c r="L25" s="45">
        <f t="shared" si="6"/>
        <v>0.339</v>
      </c>
      <c r="M25" s="106">
        <v>1073</v>
      </c>
      <c r="N25" s="106">
        <v>388</v>
      </c>
      <c r="O25" s="45">
        <f t="shared" si="7"/>
        <v>0.361</v>
      </c>
    </row>
    <row r="26" spans="1:15" s="60" customFormat="1" ht="15" customHeight="1">
      <c r="A26" s="298"/>
      <c r="B26" s="362"/>
      <c r="C26" s="363" t="s">
        <v>354</v>
      </c>
      <c r="D26" s="364"/>
      <c r="E26" s="106">
        <f>SUM(E20:E25)</f>
        <v>124</v>
      </c>
      <c r="F26" s="106">
        <f aca="true" t="shared" si="8" ref="F26:N26">SUM(F20:F25)</f>
        <v>34</v>
      </c>
      <c r="G26" s="106">
        <f t="shared" si="8"/>
        <v>18</v>
      </c>
      <c r="H26" s="106">
        <f t="shared" si="8"/>
        <v>110263</v>
      </c>
      <c r="I26" s="106">
        <f t="shared" si="8"/>
        <v>5017</v>
      </c>
      <c r="J26" s="106">
        <f t="shared" si="8"/>
        <v>3902</v>
      </c>
      <c r="K26" s="106">
        <f t="shared" si="8"/>
        <v>1624</v>
      </c>
      <c r="L26" s="45">
        <f t="shared" si="6"/>
        <v>0.416</v>
      </c>
      <c r="M26" s="106">
        <f t="shared" si="8"/>
        <v>4035</v>
      </c>
      <c r="N26" s="106">
        <f t="shared" si="8"/>
        <v>1604</v>
      </c>
      <c r="O26" s="45">
        <f t="shared" si="7"/>
        <v>0.397</v>
      </c>
    </row>
    <row r="27" spans="1:15" s="60" customFormat="1" ht="15" customHeight="1">
      <c r="A27" s="362"/>
      <c r="B27" s="356" t="s">
        <v>220</v>
      </c>
      <c r="C27" s="356"/>
      <c r="D27" s="293"/>
      <c r="E27" s="106">
        <f>E26+E19+E12</f>
        <v>515</v>
      </c>
      <c r="F27" s="106">
        <f aca="true" t="shared" si="9" ref="F27:N27">F26+F19+F12</f>
        <v>119</v>
      </c>
      <c r="G27" s="106">
        <f t="shared" si="9"/>
        <v>87</v>
      </c>
      <c r="H27" s="106">
        <f t="shared" si="9"/>
        <v>668772</v>
      </c>
      <c r="I27" s="106">
        <f t="shared" si="9"/>
        <v>25026</v>
      </c>
      <c r="J27" s="106">
        <f t="shared" si="9"/>
        <v>20773</v>
      </c>
      <c r="K27" s="106">
        <f t="shared" si="9"/>
        <v>7916</v>
      </c>
      <c r="L27" s="45">
        <f t="shared" si="6"/>
        <v>0.381</v>
      </c>
      <c r="M27" s="106">
        <f t="shared" si="9"/>
        <v>21638</v>
      </c>
      <c r="N27" s="106">
        <f t="shared" si="9"/>
        <v>7855</v>
      </c>
      <c r="O27" s="45">
        <f t="shared" si="7"/>
        <v>0.363</v>
      </c>
    </row>
    <row r="28" spans="1:15" s="60" customFormat="1" ht="15" customHeight="1">
      <c r="A28" s="297" t="s">
        <v>242</v>
      </c>
      <c r="B28" s="297" t="s">
        <v>340</v>
      </c>
      <c r="C28" s="195">
        <v>20</v>
      </c>
      <c r="D28" s="195" t="s">
        <v>17</v>
      </c>
      <c r="E28" s="106">
        <v>58</v>
      </c>
      <c r="F28" s="106">
        <v>7</v>
      </c>
      <c r="G28" s="106">
        <v>11</v>
      </c>
      <c r="H28" s="106">
        <v>4500</v>
      </c>
      <c r="I28" s="106">
        <v>2400</v>
      </c>
      <c r="J28" s="106">
        <v>2131</v>
      </c>
      <c r="K28" s="106">
        <v>752</v>
      </c>
      <c r="L28" s="45">
        <f aca="true" t="shared" si="10" ref="L28:L35">ROUNDDOWN((K28/J28),3)</f>
        <v>0.352</v>
      </c>
      <c r="M28" s="106">
        <v>2060</v>
      </c>
      <c r="N28" s="106">
        <v>673</v>
      </c>
      <c r="O28" s="45">
        <f aca="true" t="shared" si="11" ref="O28:O35">ROUNDDOWN((N28/M28),3)</f>
        <v>0.326</v>
      </c>
    </row>
    <row r="29" spans="1:15" s="60" customFormat="1" ht="15" customHeight="1">
      <c r="A29" s="298"/>
      <c r="B29" s="298"/>
      <c r="C29" s="195">
        <v>21</v>
      </c>
      <c r="D29" s="195" t="s">
        <v>18</v>
      </c>
      <c r="E29" s="106">
        <v>88</v>
      </c>
      <c r="F29" s="106">
        <v>5</v>
      </c>
      <c r="G29" s="106">
        <v>8</v>
      </c>
      <c r="H29" s="106">
        <v>65000</v>
      </c>
      <c r="I29" s="106">
        <v>3217</v>
      </c>
      <c r="J29" s="106">
        <v>3095</v>
      </c>
      <c r="K29" s="106">
        <v>757</v>
      </c>
      <c r="L29" s="45">
        <f t="shared" si="10"/>
        <v>0.244</v>
      </c>
      <c r="M29" s="106">
        <v>3187</v>
      </c>
      <c r="N29" s="106">
        <v>801</v>
      </c>
      <c r="O29" s="45">
        <f t="shared" si="11"/>
        <v>0.251</v>
      </c>
    </row>
    <row r="30" spans="1:15" s="60" customFormat="1" ht="15" customHeight="1">
      <c r="A30" s="298"/>
      <c r="B30" s="298"/>
      <c r="C30" s="195">
        <v>22</v>
      </c>
      <c r="D30" s="195" t="s">
        <v>112</v>
      </c>
      <c r="E30" s="106">
        <v>43</v>
      </c>
      <c r="F30" s="106">
        <v>6</v>
      </c>
      <c r="G30" s="106">
        <v>3</v>
      </c>
      <c r="H30" s="9">
        <v>54900</v>
      </c>
      <c r="I30" s="106">
        <v>2140</v>
      </c>
      <c r="J30" s="106">
        <v>1066</v>
      </c>
      <c r="K30" s="106">
        <v>389</v>
      </c>
      <c r="L30" s="45">
        <f t="shared" si="10"/>
        <v>0.364</v>
      </c>
      <c r="M30" s="106">
        <v>1058</v>
      </c>
      <c r="N30" s="106">
        <v>365</v>
      </c>
      <c r="O30" s="45">
        <f t="shared" si="11"/>
        <v>0.344</v>
      </c>
    </row>
    <row r="31" spans="1:15" s="60" customFormat="1" ht="15" customHeight="1">
      <c r="A31" s="298"/>
      <c r="B31" s="298"/>
      <c r="C31" s="195">
        <v>23</v>
      </c>
      <c r="D31" s="195" t="s">
        <v>343</v>
      </c>
      <c r="E31" s="106">
        <v>42</v>
      </c>
      <c r="F31" s="106">
        <v>2</v>
      </c>
      <c r="G31" s="106">
        <v>4</v>
      </c>
      <c r="H31" s="106">
        <v>37700</v>
      </c>
      <c r="I31" s="106">
        <v>1800</v>
      </c>
      <c r="J31" s="106">
        <v>904</v>
      </c>
      <c r="K31" s="106">
        <v>334</v>
      </c>
      <c r="L31" s="45">
        <f t="shared" si="10"/>
        <v>0.369</v>
      </c>
      <c r="M31" s="106">
        <v>900</v>
      </c>
      <c r="N31" s="106">
        <v>331</v>
      </c>
      <c r="O31" s="45">
        <f t="shared" si="11"/>
        <v>0.367</v>
      </c>
    </row>
    <row r="32" spans="1:15" s="60" customFormat="1" ht="15" customHeight="1">
      <c r="A32" s="298"/>
      <c r="B32" s="298"/>
      <c r="C32" s="195">
        <v>24</v>
      </c>
      <c r="D32" s="72" t="s">
        <v>344</v>
      </c>
      <c r="E32" s="106">
        <v>43</v>
      </c>
      <c r="F32" s="106">
        <v>0</v>
      </c>
      <c r="G32" s="106">
        <v>4</v>
      </c>
      <c r="H32" s="106">
        <v>5400</v>
      </c>
      <c r="I32" s="106">
        <v>1850</v>
      </c>
      <c r="J32" s="106">
        <v>1264</v>
      </c>
      <c r="K32" s="106">
        <v>251</v>
      </c>
      <c r="L32" s="45">
        <f t="shared" si="10"/>
        <v>0.198</v>
      </c>
      <c r="M32" s="106">
        <v>1300</v>
      </c>
      <c r="N32" s="106">
        <v>252</v>
      </c>
      <c r="O32" s="45">
        <f t="shared" si="11"/>
        <v>0.193</v>
      </c>
    </row>
    <row r="33" spans="1:15" s="60" customFormat="1" ht="15" customHeight="1">
      <c r="A33" s="298"/>
      <c r="B33" s="298"/>
      <c r="C33" s="195">
        <v>25</v>
      </c>
      <c r="D33" s="195" t="s">
        <v>219</v>
      </c>
      <c r="E33" s="106">
        <v>55</v>
      </c>
      <c r="F33" s="106">
        <v>7</v>
      </c>
      <c r="G33" s="106">
        <v>7</v>
      </c>
      <c r="H33" s="106">
        <v>5400</v>
      </c>
      <c r="I33" s="106">
        <v>1900</v>
      </c>
      <c r="J33" s="106">
        <v>1134</v>
      </c>
      <c r="K33" s="106">
        <v>417</v>
      </c>
      <c r="L33" s="45">
        <f t="shared" si="10"/>
        <v>0.367</v>
      </c>
      <c r="M33" s="106">
        <v>1161</v>
      </c>
      <c r="N33" s="106">
        <v>350</v>
      </c>
      <c r="O33" s="45">
        <f t="shared" si="11"/>
        <v>0.301</v>
      </c>
    </row>
    <row r="34" spans="1:15" s="60" customFormat="1" ht="15" customHeight="1">
      <c r="A34" s="298"/>
      <c r="B34" s="298"/>
      <c r="C34" s="195">
        <v>26</v>
      </c>
      <c r="D34" s="195" t="s">
        <v>20</v>
      </c>
      <c r="E34" s="106">
        <v>0</v>
      </c>
      <c r="F34" s="106">
        <v>3</v>
      </c>
      <c r="G34" s="106">
        <v>7</v>
      </c>
      <c r="H34" s="106">
        <v>18490</v>
      </c>
      <c r="I34" s="106">
        <v>1290</v>
      </c>
      <c r="J34" s="106">
        <v>695</v>
      </c>
      <c r="K34" s="106">
        <v>184</v>
      </c>
      <c r="L34" s="45">
        <f t="shared" si="10"/>
        <v>0.264</v>
      </c>
      <c r="M34" s="106">
        <v>697</v>
      </c>
      <c r="N34" s="106">
        <v>203</v>
      </c>
      <c r="O34" s="45">
        <f t="shared" si="11"/>
        <v>0.291</v>
      </c>
    </row>
    <row r="35" spans="1:15" s="60" customFormat="1" ht="15" customHeight="1">
      <c r="A35" s="298"/>
      <c r="B35" s="362"/>
      <c r="C35" s="363" t="s">
        <v>354</v>
      </c>
      <c r="D35" s="364"/>
      <c r="E35" s="106">
        <f>SUM(E28:E34)</f>
        <v>329</v>
      </c>
      <c r="F35" s="106">
        <f aca="true" t="shared" si="12" ref="F35:N35">SUM(F28:F34)</f>
        <v>30</v>
      </c>
      <c r="G35" s="106">
        <f t="shared" si="12"/>
        <v>44</v>
      </c>
      <c r="H35" s="106">
        <f t="shared" si="12"/>
        <v>191390</v>
      </c>
      <c r="I35" s="106">
        <f t="shared" si="12"/>
        <v>14597</v>
      </c>
      <c r="J35" s="106">
        <f t="shared" si="12"/>
        <v>10289</v>
      </c>
      <c r="K35" s="106">
        <f t="shared" si="12"/>
        <v>3084</v>
      </c>
      <c r="L35" s="45">
        <f t="shared" si="10"/>
        <v>0.299</v>
      </c>
      <c r="M35" s="106">
        <f t="shared" si="12"/>
        <v>10363</v>
      </c>
      <c r="N35" s="106">
        <f t="shared" si="12"/>
        <v>2975</v>
      </c>
      <c r="O35" s="45">
        <f t="shared" si="11"/>
        <v>0.287</v>
      </c>
    </row>
    <row r="36" spans="1:15" s="60" customFormat="1" ht="15" customHeight="1">
      <c r="A36" s="298"/>
      <c r="B36" s="297" t="s">
        <v>341</v>
      </c>
      <c r="C36" s="195">
        <v>27</v>
      </c>
      <c r="D36" s="195" t="s">
        <v>346</v>
      </c>
      <c r="E36" s="106">
        <v>89</v>
      </c>
      <c r="F36" s="106">
        <v>13</v>
      </c>
      <c r="G36" s="106">
        <v>23</v>
      </c>
      <c r="H36" s="106">
        <v>86000</v>
      </c>
      <c r="I36" s="106">
        <v>4950</v>
      </c>
      <c r="J36" s="106">
        <v>2954</v>
      </c>
      <c r="K36" s="106">
        <v>800</v>
      </c>
      <c r="L36" s="45">
        <f aca="true" t="shared" si="13" ref="L36:L45">ROUNDDOWN((K36/J36),3)</f>
        <v>0.27</v>
      </c>
      <c r="M36" s="106">
        <v>2870</v>
      </c>
      <c r="N36" s="106">
        <v>973</v>
      </c>
      <c r="O36" s="45">
        <f aca="true" t="shared" si="14" ref="O36:O45">ROUNDDOWN((N36/M36),3)</f>
        <v>0.339</v>
      </c>
    </row>
    <row r="37" spans="1:15" s="60" customFormat="1" ht="15" customHeight="1">
      <c r="A37" s="298"/>
      <c r="B37" s="298"/>
      <c r="C37" s="195">
        <v>28</v>
      </c>
      <c r="D37" s="195" t="s">
        <v>111</v>
      </c>
      <c r="E37" s="106">
        <v>1</v>
      </c>
      <c r="F37" s="106">
        <v>5</v>
      </c>
      <c r="G37" s="106">
        <v>17</v>
      </c>
      <c r="H37" s="106">
        <v>123381</v>
      </c>
      <c r="I37" s="106">
        <v>2852</v>
      </c>
      <c r="J37" s="106">
        <v>4310</v>
      </c>
      <c r="K37" s="106">
        <v>1271</v>
      </c>
      <c r="L37" s="45">
        <f t="shared" si="13"/>
        <v>0.294</v>
      </c>
      <c r="M37" s="106">
        <v>4341</v>
      </c>
      <c r="N37" s="106">
        <v>1313</v>
      </c>
      <c r="O37" s="45">
        <f t="shared" si="14"/>
        <v>0.302</v>
      </c>
    </row>
    <row r="38" spans="1:15" s="60" customFormat="1" ht="15" customHeight="1">
      <c r="A38" s="298"/>
      <c r="B38" s="298"/>
      <c r="C38" s="195">
        <v>29</v>
      </c>
      <c r="D38" s="195" t="s">
        <v>553</v>
      </c>
      <c r="E38" s="106">
        <v>0</v>
      </c>
      <c r="F38" s="106">
        <v>3</v>
      </c>
      <c r="G38" s="106">
        <v>10</v>
      </c>
      <c r="H38" s="106">
        <v>8944</v>
      </c>
      <c r="I38" s="106">
        <v>482</v>
      </c>
      <c r="J38" s="106">
        <v>202</v>
      </c>
      <c r="K38" s="106">
        <v>111</v>
      </c>
      <c r="L38" s="45">
        <f t="shared" si="13"/>
        <v>0.549</v>
      </c>
      <c r="M38" s="106">
        <v>176</v>
      </c>
      <c r="N38" s="106">
        <v>111</v>
      </c>
      <c r="O38" s="45">
        <f t="shared" si="14"/>
        <v>0.63</v>
      </c>
    </row>
    <row r="39" spans="1:15" s="60" customFormat="1" ht="15" customHeight="1">
      <c r="A39" s="298"/>
      <c r="B39" s="298"/>
      <c r="C39" s="195">
        <v>30</v>
      </c>
      <c r="D39" s="195" t="s">
        <v>115</v>
      </c>
      <c r="E39" s="106">
        <v>0</v>
      </c>
      <c r="F39" s="106">
        <v>1</v>
      </c>
      <c r="G39" s="106">
        <v>0</v>
      </c>
      <c r="H39" s="106">
        <v>11000</v>
      </c>
      <c r="I39" s="106">
        <v>503</v>
      </c>
      <c r="J39" s="106">
        <v>234</v>
      </c>
      <c r="K39" s="106">
        <v>144</v>
      </c>
      <c r="L39" s="45">
        <f t="shared" si="13"/>
        <v>0.615</v>
      </c>
      <c r="M39" s="106">
        <v>203</v>
      </c>
      <c r="N39" s="106">
        <v>149</v>
      </c>
      <c r="O39" s="45">
        <f t="shared" si="14"/>
        <v>0.733</v>
      </c>
    </row>
    <row r="40" spans="1:15" s="60" customFormat="1" ht="15" customHeight="1">
      <c r="A40" s="298"/>
      <c r="B40" s="298"/>
      <c r="C40" s="195">
        <v>31</v>
      </c>
      <c r="D40" s="195" t="s">
        <v>21</v>
      </c>
      <c r="E40" s="106">
        <v>0</v>
      </c>
      <c r="F40" s="106">
        <v>1</v>
      </c>
      <c r="G40" s="106">
        <v>3</v>
      </c>
      <c r="H40" s="106">
        <v>18000</v>
      </c>
      <c r="I40" s="106">
        <v>1232</v>
      </c>
      <c r="J40" s="106">
        <v>657</v>
      </c>
      <c r="K40" s="106">
        <v>344</v>
      </c>
      <c r="L40" s="45">
        <f t="shared" si="13"/>
        <v>0.523</v>
      </c>
      <c r="M40" s="106">
        <v>692</v>
      </c>
      <c r="N40" s="106">
        <v>301</v>
      </c>
      <c r="O40" s="45">
        <f t="shared" si="14"/>
        <v>0.434</v>
      </c>
    </row>
    <row r="41" spans="1:15" s="60" customFormat="1" ht="15" customHeight="1">
      <c r="A41" s="298"/>
      <c r="B41" s="298"/>
      <c r="C41" s="195">
        <v>32</v>
      </c>
      <c r="D41" s="195" t="s">
        <v>22</v>
      </c>
      <c r="E41" s="106">
        <v>63</v>
      </c>
      <c r="F41" s="106">
        <v>8</v>
      </c>
      <c r="G41" s="106">
        <v>9</v>
      </c>
      <c r="H41" s="106">
        <v>41000</v>
      </c>
      <c r="I41" s="106">
        <v>1493</v>
      </c>
      <c r="J41" s="106">
        <v>1774</v>
      </c>
      <c r="K41" s="106">
        <v>782</v>
      </c>
      <c r="L41" s="45">
        <f t="shared" si="13"/>
        <v>0.44</v>
      </c>
      <c r="M41" s="106">
        <v>1782</v>
      </c>
      <c r="N41" s="106">
        <v>786</v>
      </c>
      <c r="O41" s="45">
        <f t="shared" si="14"/>
        <v>0.441</v>
      </c>
    </row>
    <row r="42" spans="1:15" s="60" customFormat="1" ht="15" customHeight="1">
      <c r="A42" s="298"/>
      <c r="B42" s="298"/>
      <c r="C42" s="195">
        <v>33</v>
      </c>
      <c r="D42" s="195" t="s">
        <v>116</v>
      </c>
      <c r="E42" s="106">
        <v>0</v>
      </c>
      <c r="F42" s="106">
        <v>15</v>
      </c>
      <c r="G42" s="106">
        <v>10</v>
      </c>
      <c r="H42" s="106">
        <v>36050</v>
      </c>
      <c r="I42" s="106">
        <v>1905</v>
      </c>
      <c r="J42" s="106">
        <v>1584</v>
      </c>
      <c r="K42" s="106">
        <v>569</v>
      </c>
      <c r="L42" s="45">
        <f t="shared" si="13"/>
        <v>0.359</v>
      </c>
      <c r="M42" s="106">
        <v>1337</v>
      </c>
      <c r="N42" s="106">
        <v>475</v>
      </c>
      <c r="O42" s="45">
        <f t="shared" si="14"/>
        <v>0.355</v>
      </c>
    </row>
    <row r="43" spans="1:15" s="60" customFormat="1" ht="15" customHeight="1">
      <c r="A43" s="298"/>
      <c r="B43" s="298"/>
      <c r="C43" s="195">
        <v>34</v>
      </c>
      <c r="D43" s="195" t="s">
        <v>529</v>
      </c>
      <c r="E43" s="106">
        <v>0</v>
      </c>
      <c r="F43" s="106">
        <v>4</v>
      </c>
      <c r="G43" s="106">
        <v>0</v>
      </c>
      <c r="H43" s="106">
        <v>8429</v>
      </c>
      <c r="I43" s="106">
        <v>477</v>
      </c>
      <c r="J43" s="106">
        <v>247</v>
      </c>
      <c r="K43" s="106">
        <v>130</v>
      </c>
      <c r="L43" s="45">
        <f t="shared" si="13"/>
        <v>0.526</v>
      </c>
      <c r="M43" s="106">
        <v>250</v>
      </c>
      <c r="N43" s="106">
        <v>120</v>
      </c>
      <c r="O43" s="45">
        <f t="shared" si="14"/>
        <v>0.48</v>
      </c>
    </row>
    <row r="44" spans="1:15" s="60" customFormat="1" ht="15" customHeight="1">
      <c r="A44" s="298"/>
      <c r="B44" s="298"/>
      <c r="C44" s="195">
        <v>35</v>
      </c>
      <c r="D44" s="195" t="s">
        <v>241</v>
      </c>
      <c r="E44" s="106">
        <v>0</v>
      </c>
      <c r="F44" s="106">
        <v>1</v>
      </c>
      <c r="G44" s="106">
        <v>7</v>
      </c>
      <c r="H44" s="106">
        <v>18500</v>
      </c>
      <c r="I44" s="106">
        <v>870</v>
      </c>
      <c r="J44" s="106">
        <v>523</v>
      </c>
      <c r="K44" s="106">
        <v>186</v>
      </c>
      <c r="L44" s="45">
        <f t="shared" si="13"/>
        <v>0.355</v>
      </c>
      <c r="M44" s="106">
        <v>605</v>
      </c>
      <c r="N44" s="106">
        <v>207</v>
      </c>
      <c r="O44" s="45">
        <f t="shared" si="14"/>
        <v>0.342</v>
      </c>
    </row>
    <row r="45" spans="1:15" s="60" customFormat="1" ht="15" customHeight="1">
      <c r="A45" s="298"/>
      <c r="B45" s="362"/>
      <c r="C45" s="363" t="s">
        <v>354</v>
      </c>
      <c r="D45" s="364"/>
      <c r="E45" s="106">
        <f>SUM(E36:E44)</f>
        <v>153</v>
      </c>
      <c r="F45" s="106">
        <f aca="true" t="shared" si="15" ref="F45:N45">SUM(F36:F44)</f>
        <v>51</v>
      </c>
      <c r="G45" s="106">
        <f t="shared" si="15"/>
        <v>79</v>
      </c>
      <c r="H45" s="106">
        <f t="shared" si="15"/>
        <v>351304</v>
      </c>
      <c r="I45" s="106">
        <f t="shared" si="15"/>
        <v>14764</v>
      </c>
      <c r="J45" s="106">
        <f t="shared" si="15"/>
        <v>12485</v>
      </c>
      <c r="K45" s="106">
        <f t="shared" si="15"/>
        <v>4337</v>
      </c>
      <c r="L45" s="45">
        <f t="shared" si="13"/>
        <v>0.347</v>
      </c>
      <c r="M45" s="106">
        <f t="shared" si="15"/>
        <v>12256</v>
      </c>
      <c r="N45" s="106">
        <f t="shared" si="15"/>
        <v>4435</v>
      </c>
      <c r="O45" s="45">
        <f t="shared" si="14"/>
        <v>0.361</v>
      </c>
    </row>
    <row r="46" spans="1:15" s="60" customFormat="1" ht="14.25" customHeight="1">
      <c r="A46" s="298"/>
      <c r="B46" s="297" t="s">
        <v>342</v>
      </c>
      <c r="C46" s="195">
        <v>36</v>
      </c>
      <c r="D46" s="195" t="s">
        <v>23</v>
      </c>
      <c r="E46" s="106">
        <v>0</v>
      </c>
      <c r="F46" s="106">
        <v>6</v>
      </c>
      <c r="G46" s="106">
        <v>13</v>
      </c>
      <c r="H46" s="106">
        <v>46180</v>
      </c>
      <c r="I46" s="106">
        <v>974</v>
      </c>
      <c r="J46" s="106">
        <v>1470</v>
      </c>
      <c r="K46" s="106">
        <v>502</v>
      </c>
      <c r="L46" s="45">
        <f aca="true" t="shared" si="16" ref="L46:L60">ROUNDDOWN((K46/J46),3)</f>
        <v>0.341</v>
      </c>
      <c r="M46" s="106">
        <v>1458</v>
      </c>
      <c r="N46" s="106">
        <v>564</v>
      </c>
      <c r="O46" s="45">
        <f aca="true" t="shared" si="17" ref="O46:O53">ROUNDDOWN((N46/M46),3)</f>
        <v>0.386</v>
      </c>
    </row>
    <row r="47" spans="1:15" s="60" customFormat="1" ht="14.25" customHeight="1">
      <c r="A47" s="298"/>
      <c r="B47" s="298"/>
      <c r="C47" s="195">
        <v>37</v>
      </c>
      <c r="D47" s="195" t="s">
        <v>24</v>
      </c>
      <c r="E47" s="106">
        <v>66</v>
      </c>
      <c r="F47" s="106">
        <v>2</v>
      </c>
      <c r="G47" s="106">
        <v>22</v>
      </c>
      <c r="H47" s="106">
        <v>68300</v>
      </c>
      <c r="I47" s="106">
        <v>2033</v>
      </c>
      <c r="J47" s="106">
        <v>2153</v>
      </c>
      <c r="K47" s="106">
        <v>791</v>
      </c>
      <c r="L47" s="45">
        <f t="shared" si="16"/>
        <v>0.367</v>
      </c>
      <c r="M47" s="106">
        <v>2189</v>
      </c>
      <c r="N47" s="106">
        <v>750</v>
      </c>
      <c r="O47" s="45">
        <f t="shared" si="17"/>
        <v>0.342</v>
      </c>
    </row>
    <row r="48" spans="1:15" s="60" customFormat="1" ht="14.25" customHeight="1">
      <c r="A48" s="298"/>
      <c r="B48" s="298"/>
      <c r="C48" s="195">
        <v>38</v>
      </c>
      <c r="D48" s="195" t="s">
        <v>25</v>
      </c>
      <c r="E48" s="106">
        <v>41</v>
      </c>
      <c r="F48" s="106">
        <v>3</v>
      </c>
      <c r="G48" s="106">
        <v>4</v>
      </c>
      <c r="H48" s="106">
        <v>0</v>
      </c>
      <c r="I48" s="106">
        <v>0</v>
      </c>
      <c r="J48" s="106">
        <v>954</v>
      </c>
      <c r="K48" s="106">
        <v>434</v>
      </c>
      <c r="L48" s="45">
        <f t="shared" si="16"/>
        <v>0.454</v>
      </c>
      <c r="M48" s="106">
        <v>972</v>
      </c>
      <c r="N48" s="106">
        <v>459</v>
      </c>
      <c r="O48" s="45">
        <f t="shared" si="17"/>
        <v>0.472</v>
      </c>
    </row>
    <row r="49" spans="1:15" s="60" customFormat="1" ht="14.25" customHeight="1">
      <c r="A49" s="298"/>
      <c r="B49" s="298"/>
      <c r="C49" s="195">
        <v>39</v>
      </c>
      <c r="D49" s="195" t="s">
        <v>479</v>
      </c>
      <c r="E49" s="106">
        <v>29</v>
      </c>
      <c r="F49" s="106">
        <v>5</v>
      </c>
      <c r="G49" s="106">
        <v>11</v>
      </c>
      <c r="H49" s="106">
        <v>23000</v>
      </c>
      <c r="I49" s="106">
        <v>1300</v>
      </c>
      <c r="J49" s="106">
        <v>666</v>
      </c>
      <c r="K49" s="106">
        <v>239</v>
      </c>
      <c r="L49" s="45">
        <f t="shared" si="16"/>
        <v>0.358</v>
      </c>
      <c r="M49" s="106">
        <v>708</v>
      </c>
      <c r="N49" s="106">
        <v>201</v>
      </c>
      <c r="O49" s="45">
        <f t="shared" si="17"/>
        <v>0.283</v>
      </c>
    </row>
    <row r="50" spans="1:15" s="60" customFormat="1" ht="14.25" customHeight="1">
      <c r="A50" s="298"/>
      <c r="B50" s="298"/>
      <c r="C50" s="195">
        <v>40</v>
      </c>
      <c r="D50" s="195" t="s">
        <v>26</v>
      </c>
      <c r="E50" s="106">
        <v>46</v>
      </c>
      <c r="F50" s="106">
        <v>8</v>
      </c>
      <c r="G50" s="106">
        <v>6</v>
      </c>
      <c r="H50" s="106">
        <v>82294</v>
      </c>
      <c r="I50" s="106">
        <v>2280</v>
      </c>
      <c r="J50" s="106">
        <v>1738</v>
      </c>
      <c r="K50" s="106">
        <v>510</v>
      </c>
      <c r="L50" s="45">
        <f t="shared" si="16"/>
        <v>0.293</v>
      </c>
      <c r="M50" s="106">
        <v>1794</v>
      </c>
      <c r="N50" s="106">
        <v>553</v>
      </c>
      <c r="O50" s="45">
        <f t="shared" si="17"/>
        <v>0.308</v>
      </c>
    </row>
    <row r="51" spans="1:15" s="60" customFormat="1" ht="14.25" customHeight="1">
      <c r="A51" s="298"/>
      <c r="B51" s="362"/>
      <c r="C51" s="363" t="s">
        <v>354</v>
      </c>
      <c r="D51" s="364"/>
      <c r="E51" s="106">
        <f>SUM(E46:E50)</f>
        <v>182</v>
      </c>
      <c r="F51" s="106">
        <f aca="true" t="shared" si="18" ref="F51:N51">SUM(F46:F50)</f>
        <v>24</v>
      </c>
      <c r="G51" s="106">
        <f t="shared" si="18"/>
        <v>56</v>
      </c>
      <c r="H51" s="106">
        <f t="shared" si="18"/>
        <v>219774</v>
      </c>
      <c r="I51" s="106">
        <f t="shared" si="18"/>
        <v>6587</v>
      </c>
      <c r="J51" s="106">
        <f t="shared" si="18"/>
        <v>6981</v>
      </c>
      <c r="K51" s="106">
        <f t="shared" si="18"/>
        <v>2476</v>
      </c>
      <c r="L51" s="45">
        <f t="shared" si="16"/>
        <v>0.354</v>
      </c>
      <c r="M51" s="106">
        <f t="shared" si="18"/>
        <v>7121</v>
      </c>
      <c r="N51" s="106">
        <f t="shared" si="18"/>
        <v>2527</v>
      </c>
      <c r="O51" s="45">
        <f t="shared" si="17"/>
        <v>0.354</v>
      </c>
    </row>
    <row r="52" spans="1:15" s="60" customFormat="1" ht="14.25" customHeight="1">
      <c r="A52" s="362"/>
      <c r="B52" s="356" t="s">
        <v>220</v>
      </c>
      <c r="C52" s="356"/>
      <c r="D52" s="293"/>
      <c r="E52" s="106">
        <f>E51+E45+E35</f>
        <v>664</v>
      </c>
      <c r="F52" s="106">
        <f aca="true" t="shared" si="19" ref="F52:N52">F51+F45+F35</f>
        <v>105</v>
      </c>
      <c r="G52" s="106">
        <f t="shared" si="19"/>
        <v>179</v>
      </c>
      <c r="H52" s="106">
        <f t="shared" si="19"/>
        <v>762468</v>
      </c>
      <c r="I52" s="106">
        <f t="shared" si="19"/>
        <v>35948</v>
      </c>
      <c r="J52" s="106">
        <f t="shared" si="19"/>
        <v>29755</v>
      </c>
      <c r="K52" s="106">
        <f t="shared" si="19"/>
        <v>9897</v>
      </c>
      <c r="L52" s="45">
        <f t="shared" si="16"/>
        <v>0.332</v>
      </c>
      <c r="M52" s="106">
        <f t="shared" si="19"/>
        <v>29740</v>
      </c>
      <c r="N52" s="106">
        <f t="shared" si="19"/>
        <v>9937</v>
      </c>
      <c r="O52" s="45">
        <f t="shared" si="17"/>
        <v>0.334</v>
      </c>
    </row>
    <row r="53" spans="1:15" s="60" customFormat="1" ht="15" customHeight="1">
      <c r="A53" s="371" t="s">
        <v>351</v>
      </c>
      <c r="B53" s="297" t="s">
        <v>340</v>
      </c>
      <c r="C53" s="195">
        <v>41</v>
      </c>
      <c r="D53" s="195" t="s">
        <v>27</v>
      </c>
      <c r="E53" s="106">
        <v>44</v>
      </c>
      <c r="F53" s="106">
        <v>5</v>
      </c>
      <c r="G53" s="106">
        <v>8</v>
      </c>
      <c r="H53" s="106">
        <v>45681</v>
      </c>
      <c r="I53" s="106">
        <v>1568</v>
      </c>
      <c r="J53" s="106">
        <v>1813</v>
      </c>
      <c r="K53" s="106">
        <v>421</v>
      </c>
      <c r="L53" s="45">
        <f t="shared" si="16"/>
        <v>0.232</v>
      </c>
      <c r="M53" s="106">
        <v>1826</v>
      </c>
      <c r="N53" s="106">
        <v>426</v>
      </c>
      <c r="O53" s="45">
        <f t="shared" si="17"/>
        <v>0.233</v>
      </c>
    </row>
    <row r="54" spans="1:15" s="60" customFormat="1" ht="15.75" customHeight="1">
      <c r="A54" s="365"/>
      <c r="B54" s="298"/>
      <c r="C54" s="195">
        <v>42</v>
      </c>
      <c r="D54" s="195" t="s">
        <v>123</v>
      </c>
      <c r="E54" s="106">
        <v>34</v>
      </c>
      <c r="F54" s="106">
        <v>5</v>
      </c>
      <c r="G54" s="106">
        <v>0</v>
      </c>
      <c r="H54" s="106">
        <v>45000</v>
      </c>
      <c r="I54" s="106">
        <v>920</v>
      </c>
      <c r="J54" s="106">
        <v>642</v>
      </c>
      <c r="K54" s="106">
        <v>358</v>
      </c>
      <c r="L54" s="45">
        <f t="shared" si="16"/>
        <v>0.557</v>
      </c>
      <c r="M54" s="106">
        <v>654</v>
      </c>
      <c r="N54" s="106">
        <v>372</v>
      </c>
      <c r="O54" s="45">
        <f aca="true" t="shared" si="20" ref="O54:O63">ROUNDDOWN((N54/M54),3)</f>
        <v>0.568</v>
      </c>
    </row>
    <row r="55" spans="1:15" s="60" customFormat="1" ht="15.75" customHeight="1">
      <c r="A55" s="365"/>
      <c r="B55" s="298"/>
      <c r="C55" s="195">
        <v>43</v>
      </c>
      <c r="D55" s="195" t="s">
        <v>28</v>
      </c>
      <c r="E55" s="106">
        <v>0</v>
      </c>
      <c r="F55" s="106">
        <v>8</v>
      </c>
      <c r="G55" s="106">
        <v>13</v>
      </c>
      <c r="H55" s="106">
        <v>91000</v>
      </c>
      <c r="I55" s="106">
        <v>2177</v>
      </c>
      <c r="J55" s="106">
        <v>3340</v>
      </c>
      <c r="K55" s="106">
        <v>1038</v>
      </c>
      <c r="L55" s="45">
        <f t="shared" si="16"/>
        <v>0.31</v>
      </c>
      <c r="M55" s="106">
        <v>3248</v>
      </c>
      <c r="N55" s="106">
        <v>1123</v>
      </c>
      <c r="O55" s="45">
        <f t="shared" si="20"/>
        <v>0.345</v>
      </c>
    </row>
    <row r="56" spans="1:15" s="60" customFormat="1" ht="15.75" customHeight="1">
      <c r="A56" s="365"/>
      <c r="B56" s="298"/>
      <c r="C56" s="195">
        <v>44</v>
      </c>
      <c r="D56" s="195" t="s">
        <v>29</v>
      </c>
      <c r="E56" s="106">
        <v>0</v>
      </c>
      <c r="F56" s="106">
        <v>12</v>
      </c>
      <c r="G56" s="106">
        <v>9</v>
      </c>
      <c r="H56" s="106">
        <v>0</v>
      </c>
      <c r="I56" s="106">
        <v>0</v>
      </c>
      <c r="J56" s="106">
        <v>1242</v>
      </c>
      <c r="K56" s="106">
        <v>450</v>
      </c>
      <c r="L56" s="45">
        <f t="shared" si="16"/>
        <v>0.362</v>
      </c>
      <c r="M56" s="106">
        <v>1643</v>
      </c>
      <c r="N56" s="106">
        <v>501</v>
      </c>
      <c r="O56" s="45">
        <f t="shared" si="20"/>
        <v>0.304</v>
      </c>
    </row>
    <row r="57" spans="1:15" s="60" customFormat="1" ht="15.75" customHeight="1">
      <c r="A57" s="365"/>
      <c r="B57" s="298"/>
      <c r="C57" s="195">
        <v>45</v>
      </c>
      <c r="D57" s="195" t="s">
        <v>127</v>
      </c>
      <c r="E57" s="106">
        <v>0</v>
      </c>
      <c r="F57" s="106">
        <v>6</v>
      </c>
      <c r="G57" s="106">
        <v>6</v>
      </c>
      <c r="H57" s="106">
        <v>70000</v>
      </c>
      <c r="I57" s="106">
        <v>2000</v>
      </c>
      <c r="J57" s="106">
        <v>1085</v>
      </c>
      <c r="K57" s="106">
        <v>435</v>
      </c>
      <c r="L57" s="45">
        <f t="shared" si="16"/>
        <v>0.4</v>
      </c>
      <c r="M57" s="106">
        <v>2018</v>
      </c>
      <c r="N57" s="106">
        <v>395</v>
      </c>
      <c r="O57" s="45">
        <f t="shared" si="20"/>
        <v>0.195</v>
      </c>
    </row>
    <row r="58" spans="1:15" s="60" customFormat="1" ht="15.75" customHeight="1">
      <c r="A58" s="365"/>
      <c r="B58" s="365"/>
      <c r="C58" s="363" t="s">
        <v>354</v>
      </c>
      <c r="D58" s="366"/>
      <c r="E58" s="106">
        <f>SUM(E53:E57)</f>
        <v>78</v>
      </c>
      <c r="F58" s="106">
        <f aca="true" t="shared" si="21" ref="F58:N58">SUM(F53:F57)</f>
        <v>36</v>
      </c>
      <c r="G58" s="106">
        <f t="shared" si="21"/>
        <v>36</v>
      </c>
      <c r="H58" s="106">
        <f t="shared" si="21"/>
        <v>251681</v>
      </c>
      <c r="I58" s="106">
        <f t="shared" si="21"/>
        <v>6665</v>
      </c>
      <c r="J58" s="106">
        <f t="shared" si="21"/>
        <v>8122</v>
      </c>
      <c r="K58" s="106">
        <f t="shared" si="21"/>
        <v>2702</v>
      </c>
      <c r="L58" s="45">
        <f t="shared" si="16"/>
        <v>0.332</v>
      </c>
      <c r="M58" s="106">
        <f t="shared" si="21"/>
        <v>9389</v>
      </c>
      <c r="N58" s="106">
        <f t="shared" si="21"/>
        <v>2817</v>
      </c>
      <c r="O58" s="45">
        <f t="shared" si="20"/>
        <v>0.3</v>
      </c>
    </row>
    <row r="59" spans="1:15" s="60" customFormat="1" ht="15.75" customHeight="1">
      <c r="A59" s="365"/>
      <c r="B59" s="297" t="s">
        <v>341</v>
      </c>
      <c r="C59" s="195">
        <v>46</v>
      </c>
      <c r="D59" s="12" t="s">
        <v>555</v>
      </c>
      <c r="E59" s="106">
        <v>65</v>
      </c>
      <c r="F59" s="106">
        <v>3</v>
      </c>
      <c r="G59" s="106">
        <v>10</v>
      </c>
      <c r="H59" s="106">
        <v>93410</v>
      </c>
      <c r="I59" s="106">
        <v>955</v>
      </c>
      <c r="J59" s="106">
        <v>847</v>
      </c>
      <c r="K59" s="106">
        <v>322</v>
      </c>
      <c r="L59" s="45">
        <f t="shared" si="16"/>
        <v>0.38</v>
      </c>
      <c r="M59" s="106">
        <v>1052</v>
      </c>
      <c r="N59" s="106">
        <v>339</v>
      </c>
      <c r="O59" s="45">
        <f t="shared" si="20"/>
        <v>0.322</v>
      </c>
    </row>
    <row r="60" spans="1:15" s="60" customFormat="1" ht="15.75" customHeight="1">
      <c r="A60" s="365"/>
      <c r="B60" s="298"/>
      <c r="C60" s="195">
        <v>47</v>
      </c>
      <c r="D60" s="195" t="s">
        <v>503</v>
      </c>
      <c r="E60" s="106">
        <v>0</v>
      </c>
      <c r="F60" s="106">
        <v>3</v>
      </c>
      <c r="G60" s="106">
        <v>8</v>
      </c>
      <c r="H60" s="106">
        <v>0</v>
      </c>
      <c r="I60" s="106">
        <v>283</v>
      </c>
      <c r="J60" s="106">
        <v>667</v>
      </c>
      <c r="K60" s="106">
        <v>316</v>
      </c>
      <c r="L60" s="45">
        <f t="shared" si="16"/>
        <v>0.473</v>
      </c>
      <c r="M60" s="106">
        <v>693</v>
      </c>
      <c r="N60" s="106">
        <v>298</v>
      </c>
      <c r="O60" s="45">
        <f t="shared" si="20"/>
        <v>0.43</v>
      </c>
    </row>
    <row r="61" spans="1:15" s="60" customFormat="1" ht="15.75" customHeight="1">
      <c r="A61" s="365"/>
      <c r="B61" s="298"/>
      <c r="C61" s="195">
        <v>48</v>
      </c>
      <c r="D61" s="195" t="s">
        <v>70</v>
      </c>
      <c r="E61" s="106">
        <v>29</v>
      </c>
      <c r="F61" s="106">
        <v>7</v>
      </c>
      <c r="G61" s="106">
        <v>5</v>
      </c>
      <c r="H61" s="106">
        <v>21000</v>
      </c>
      <c r="I61" s="106">
        <v>1213</v>
      </c>
      <c r="J61" s="106">
        <v>941</v>
      </c>
      <c r="K61" s="106">
        <v>398</v>
      </c>
      <c r="L61" s="45">
        <f>ROUNDDOWN((K61/J61),3)</f>
        <v>0.422</v>
      </c>
      <c r="M61" s="106">
        <v>980</v>
      </c>
      <c r="N61" s="106">
        <v>399</v>
      </c>
      <c r="O61" s="45">
        <f t="shared" si="20"/>
        <v>0.407</v>
      </c>
    </row>
    <row r="62" spans="1:15" s="60" customFormat="1" ht="15.75" customHeight="1">
      <c r="A62" s="365"/>
      <c r="B62" s="298"/>
      <c r="C62" s="195">
        <v>49</v>
      </c>
      <c r="D62" s="195" t="s">
        <v>124</v>
      </c>
      <c r="E62" s="106">
        <v>0</v>
      </c>
      <c r="F62" s="106">
        <v>16</v>
      </c>
      <c r="G62" s="106">
        <v>9</v>
      </c>
      <c r="H62" s="106">
        <v>42000</v>
      </c>
      <c r="I62" s="106">
        <v>1720</v>
      </c>
      <c r="J62" s="106">
        <v>2342</v>
      </c>
      <c r="K62" s="106">
        <v>646</v>
      </c>
      <c r="L62" s="45">
        <f>ROUNDDOWN((K62/J62),3)</f>
        <v>0.275</v>
      </c>
      <c r="M62" s="106">
        <v>2361</v>
      </c>
      <c r="N62" s="106">
        <v>655</v>
      </c>
      <c r="O62" s="45">
        <f t="shared" si="20"/>
        <v>0.277</v>
      </c>
    </row>
    <row r="63" spans="1:15" s="60" customFormat="1" ht="15.75" customHeight="1">
      <c r="A63" s="365"/>
      <c r="B63" s="298"/>
      <c r="C63" s="195">
        <v>50</v>
      </c>
      <c r="D63" s="195" t="s">
        <v>30</v>
      </c>
      <c r="E63" s="106">
        <v>0</v>
      </c>
      <c r="F63" s="106">
        <v>3</v>
      </c>
      <c r="G63" s="106">
        <v>0</v>
      </c>
      <c r="H63" s="106">
        <v>0</v>
      </c>
      <c r="I63" s="106">
        <v>0</v>
      </c>
      <c r="J63" s="106">
        <v>268</v>
      </c>
      <c r="K63" s="106">
        <v>130</v>
      </c>
      <c r="L63" s="45">
        <f>ROUNDDOWN((K63/J63),3)</f>
        <v>0.485</v>
      </c>
      <c r="M63" s="106">
        <v>407</v>
      </c>
      <c r="N63" s="106">
        <v>119</v>
      </c>
      <c r="O63" s="45">
        <f t="shared" si="20"/>
        <v>0.292</v>
      </c>
    </row>
    <row r="64" spans="1:15" s="60" customFormat="1" ht="15.75" customHeight="1">
      <c r="A64" s="365"/>
      <c r="B64" s="298"/>
      <c r="C64" s="195">
        <v>51</v>
      </c>
      <c r="D64" s="195" t="s">
        <v>31</v>
      </c>
      <c r="E64" s="106">
        <v>0</v>
      </c>
      <c r="F64" s="106">
        <v>29</v>
      </c>
      <c r="G64" s="106">
        <v>9</v>
      </c>
      <c r="H64" s="106">
        <v>0</v>
      </c>
      <c r="I64" s="106">
        <v>0</v>
      </c>
      <c r="J64" s="106">
        <v>1355</v>
      </c>
      <c r="K64" s="106">
        <v>714</v>
      </c>
      <c r="L64" s="45">
        <f>ROUNDDOWN((K64/J64),3)</f>
        <v>0.526</v>
      </c>
      <c r="M64" s="106">
        <v>1362</v>
      </c>
      <c r="N64" s="106">
        <v>637</v>
      </c>
      <c r="O64" s="45">
        <f>ROUNDDOWN((N64/M64),3)</f>
        <v>0.467</v>
      </c>
    </row>
    <row r="65" spans="1:15" s="60" customFormat="1" ht="15.75" customHeight="1">
      <c r="A65" s="365"/>
      <c r="B65" s="365"/>
      <c r="C65" s="363" t="s">
        <v>354</v>
      </c>
      <c r="D65" s="364"/>
      <c r="E65" s="106">
        <f>SUM(E59:E64)</f>
        <v>94</v>
      </c>
      <c r="F65" s="106">
        <f aca="true" t="shared" si="22" ref="F65:N65">SUM(F59:F64)</f>
        <v>61</v>
      </c>
      <c r="G65" s="106">
        <f t="shared" si="22"/>
        <v>41</v>
      </c>
      <c r="H65" s="106">
        <f t="shared" si="22"/>
        <v>156410</v>
      </c>
      <c r="I65" s="106">
        <f t="shared" si="22"/>
        <v>4171</v>
      </c>
      <c r="J65" s="106">
        <f t="shared" si="22"/>
        <v>6420</v>
      </c>
      <c r="K65" s="106">
        <f t="shared" si="22"/>
        <v>2526</v>
      </c>
      <c r="L65" s="45">
        <f>ROUNDDOWN((K65/J65),3)</f>
        <v>0.393</v>
      </c>
      <c r="M65" s="106">
        <f t="shared" si="22"/>
        <v>6855</v>
      </c>
      <c r="N65" s="106">
        <f t="shared" si="22"/>
        <v>2447</v>
      </c>
      <c r="O65" s="45">
        <f>ROUNDDOWN((N65/M65),3)</f>
        <v>0.356</v>
      </c>
    </row>
    <row r="66" spans="1:15" s="60" customFormat="1" ht="15.75" customHeight="1">
      <c r="A66" s="365"/>
      <c r="B66" s="297" t="s">
        <v>342</v>
      </c>
      <c r="C66" s="195">
        <v>52</v>
      </c>
      <c r="D66" s="195" t="s">
        <v>129</v>
      </c>
      <c r="E66" s="106">
        <v>69</v>
      </c>
      <c r="F66" s="106">
        <v>7</v>
      </c>
      <c r="G66" s="106">
        <v>6</v>
      </c>
      <c r="H66" s="106">
        <v>47900</v>
      </c>
      <c r="I66" s="106">
        <v>1495</v>
      </c>
      <c r="J66" s="106">
        <v>1186</v>
      </c>
      <c r="K66" s="106">
        <v>615</v>
      </c>
      <c r="L66" s="45">
        <f aca="true" t="shared" si="23" ref="L66:L80">ROUNDDOWN((K66/J66),3)</f>
        <v>0.518</v>
      </c>
      <c r="M66" s="106">
        <v>1098</v>
      </c>
      <c r="N66" s="106">
        <v>624</v>
      </c>
      <c r="O66" s="45">
        <f aca="true" t="shared" si="24" ref="O66:O72">ROUNDDOWN((N66/M66),3)</f>
        <v>0.568</v>
      </c>
    </row>
    <row r="67" spans="1:15" s="60" customFormat="1" ht="15.75" customHeight="1">
      <c r="A67" s="365"/>
      <c r="B67" s="298"/>
      <c r="C67" s="195">
        <v>53</v>
      </c>
      <c r="D67" s="195" t="s">
        <v>74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665</v>
      </c>
      <c r="K67" s="106">
        <v>238</v>
      </c>
      <c r="L67" s="45">
        <f t="shared" si="23"/>
        <v>0.357</v>
      </c>
      <c r="M67" s="106">
        <v>695</v>
      </c>
      <c r="N67" s="106">
        <v>220</v>
      </c>
      <c r="O67" s="45">
        <f t="shared" si="24"/>
        <v>0.316</v>
      </c>
    </row>
    <row r="68" spans="1:15" s="60" customFormat="1" ht="15.75" customHeight="1">
      <c r="A68" s="365"/>
      <c r="B68" s="298"/>
      <c r="C68" s="195">
        <v>54</v>
      </c>
      <c r="D68" s="195" t="s">
        <v>504</v>
      </c>
      <c r="E68" s="106">
        <v>19</v>
      </c>
      <c r="F68" s="106">
        <v>4</v>
      </c>
      <c r="G68" s="106">
        <v>0</v>
      </c>
      <c r="H68" s="106">
        <v>13728</v>
      </c>
      <c r="I68" s="106">
        <v>208</v>
      </c>
      <c r="J68" s="106">
        <v>307</v>
      </c>
      <c r="K68" s="106">
        <v>130</v>
      </c>
      <c r="L68" s="45">
        <f t="shared" si="23"/>
        <v>0.423</v>
      </c>
      <c r="M68" s="106">
        <v>312</v>
      </c>
      <c r="N68" s="106">
        <v>123</v>
      </c>
      <c r="O68" s="45">
        <f t="shared" si="24"/>
        <v>0.394</v>
      </c>
    </row>
    <row r="69" spans="1:15" s="60" customFormat="1" ht="15.75" customHeight="1">
      <c r="A69" s="365"/>
      <c r="B69" s="298"/>
      <c r="C69" s="195">
        <v>55</v>
      </c>
      <c r="D69" s="195" t="s">
        <v>131</v>
      </c>
      <c r="E69" s="106">
        <v>44</v>
      </c>
      <c r="F69" s="106">
        <v>6</v>
      </c>
      <c r="G69" s="106">
        <v>17</v>
      </c>
      <c r="H69" s="106">
        <v>3600</v>
      </c>
      <c r="I69" s="106">
        <v>2000</v>
      </c>
      <c r="J69" s="106">
        <v>1252</v>
      </c>
      <c r="K69" s="106">
        <v>495</v>
      </c>
      <c r="L69" s="45">
        <f t="shared" si="23"/>
        <v>0.395</v>
      </c>
      <c r="M69" s="106">
        <v>1257</v>
      </c>
      <c r="N69" s="106">
        <v>441</v>
      </c>
      <c r="O69" s="45">
        <f t="shared" si="24"/>
        <v>0.35</v>
      </c>
    </row>
    <row r="70" spans="1:15" s="60" customFormat="1" ht="15.75" customHeight="1">
      <c r="A70" s="365"/>
      <c r="B70" s="298"/>
      <c r="C70" s="195">
        <v>56</v>
      </c>
      <c r="D70" s="195" t="s">
        <v>32</v>
      </c>
      <c r="E70" s="106">
        <v>0</v>
      </c>
      <c r="F70" s="106">
        <v>5</v>
      </c>
      <c r="G70" s="106">
        <v>7</v>
      </c>
      <c r="H70" s="106">
        <v>1800</v>
      </c>
      <c r="I70" s="106">
        <v>1400</v>
      </c>
      <c r="J70" s="106">
        <v>607</v>
      </c>
      <c r="K70" s="106">
        <v>242</v>
      </c>
      <c r="L70" s="45">
        <f t="shared" si="23"/>
        <v>0.398</v>
      </c>
      <c r="M70" s="106">
        <v>562</v>
      </c>
      <c r="N70" s="106">
        <v>316</v>
      </c>
      <c r="O70" s="45">
        <f t="shared" si="24"/>
        <v>0.562</v>
      </c>
    </row>
    <row r="71" spans="1:15" s="60" customFormat="1" ht="15.75" customHeight="1">
      <c r="A71" s="365"/>
      <c r="B71" s="298"/>
      <c r="C71" s="195">
        <v>57</v>
      </c>
      <c r="D71" s="195" t="s">
        <v>161</v>
      </c>
      <c r="E71" s="106">
        <v>0</v>
      </c>
      <c r="F71" s="106">
        <v>13</v>
      </c>
      <c r="G71" s="106">
        <v>0</v>
      </c>
      <c r="H71" s="106">
        <v>0</v>
      </c>
      <c r="I71" s="106">
        <v>0</v>
      </c>
      <c r="J71" s="106">
        <v>148</v>
      </c>
      <c r="K71" s="106">
        <v>148</v>
      </c>
      <c r="L71" s="45">
        <f t="shared" si="23"/>
        <v>1</v>
      </c>
      <c r="M71" s="106">
        <v>283</v>
      </c>
      <c r="N71" s="106">
        <v>177</v>
      </c>
      <c r="O71" s="45">
        <f t="shared" si="24"/>
        <v>0.625</v>
      </c>
    </row>
    <row r="72" spans="1:15" s="60" customFormat="1" ht="15.75" customHeight="1">
      <c r="A72" s="365"/>
      <c r="B72" s="362"/>
      <c r="C72" s="363" t="s">
        <v>354</v>
      </c>
      <c r="D72" s="364"/>
      <c r="E72" s="106">
        <f>SUM(E66:E71)</f>
        <v>132</v>
      </c>
      <c r="F72" s="106">
        <f aca="true" t="shared" si="25" ref="F72:N72">SUM(F66:F71)</f>
        <v>35</v>
      </c>
      <c r="G72" s="106">
        <f t="shared" si="25"/>
        <v>30</v>
      </c>
      <c r="H72" s="106">
        <f t="shared" si="25"/>
        <v>67028</v>
      </c>
      <c r="I72" s="106">
        <f t="shared" si="25"/>
        <v>5103</v>
      </c>
      <c r="J72" s="106">
        <f t="shared" si="25"/>
        <v>4165</v>
      </c>
      <c r="K72" s="106">
        <f t="shared" si="25"/>
        <v>1868</v>
      </c>
      <c r="L72" s="45">
        <f t="shared" si="23"/>
        <v>0.448</v>
      </c>
      <c r="M72" s="106">
        <f t="shared" si="25"/>
        <v>4207</v>
      </c>
      <c r="N72" s="106">
        <f t="shared" si="25"/>
        <v>1901</v>
      </c>
      <c r="O72" s="45">
        <f t="shared" si="24"/>
        <v>0.451</v>
      </c>
    </row>
    <row r="73" spans="1:15" s="60" customFormat="1" ht="15.75" customHeight="1">
      <c r="A73" s="365"/>
      <c r="B73" s="297" t="s">
        <v>556</v>
      </c>
      <c r="C73" s="195">
        <v>58</v>
      </c>
      <c r="D73" s="195" t="s">
        <v>133</v>
      </c>
      <c r="E73" s="106">
        <v>0</v>
      </c>
      <c r="F73" s="106">
        <v>3</v>
      </c>
      <c r="G73" s="106">
        <v>4</v>
      </c>
      <c r="H73" s="106">
        <v>16</v>
      </c>
      <c r="I73" s="106">
        <v>484</v>
      </c>
      <c r="J73" s="106">
        <v>310</v>
      </c>
      <c r="K73" s="106">
        <v>244</v>
      </c>
      <c r="L73" s="45">
        <f t="shared" si="23"/>
        <v>0.787</v>
      </c>
      <c r="M73" s="106">
        <v>310</v>
      </c>
      <c r="N73" s="106">
        <v>240</v>
      </c>
      <c r="O73" s="45">
        <f aca="true" t="shared" si="26" ref="O73:O84">ROUNDDOWN((N73/M73),3)</f>
        <v>0.774</v>
      </c>
    </row>
    <row r="74" spans="1:15" s="60" customFormat="1" ht="15.75" customHeight="1">
      <c r="A74" s="365"/>
      <c r="B74" s="298"/>
      <c r="C74" s="195">
        <v>59</v>
      </c>
      <c r="D74" s="195" t="s">
        <v>33</v>
      </c>
      <c r="E74" s="106">
        <v>59</v>
      </c>
      <c r="F74" s="106">
        <v>10</v>
      </c>
      <c r="G74" s="106">
        <v>14</v>
      </c>
      <c r="H74" s="106">
        <v>48718</v>
      </c>
      <c r="I74" s="106">
        <v>1142</v>
      </c>
      <c r="J74" s="106">
        <v>1468</v>
      </c>
      <c r="K74" s="106">
        <v>475</v>
      </c>
      <c r="L74" s="45">
        <f t="shared" si="23"/>
        <v>0.323</v>
      </c>
      <c r="M74" s="106">
        <v>1532</v>
      </c>
      <c r="N74" s="106">
        <v>526</v>
      </c>
      <c r="O74" s="45">
        <f t="shared" si="26"/>
        <v>0.343</v>
      </c>
    </row>
    <row r="75" spans="1:15" s="60" customFormat="1" ht="15.75" customHeight="1">
      <c r="A75" s="365"/>
      <c r="B75" s="298"/>
      <c r="C75" s="195">
        <v>60</v>
      </c>
      <c r="D75" s="195" t="s">
        <v>135</v>
      </c>
      <c r="E75" s="106">
        <v>0</v>
      </c>
      <c r="F75" s="106">
        <v>7</v>
      </c>
      <c r="G75" s="106">
        <v>6</v>
      </c>
      <c r="H75" s="106">
        <v>29000</v>
      </c>
      <c r="I75" s="106">
        <v>2200</v>
      </c>
      <c r="J75" s="106">
        <v>1052</v>
      </c>
      <c r="K75" s="106">
        <v>432</v>
      </c>
      <c r="L75" s="45">
        <f t="shared" si="23"/>
        <v>0.41</v>
      </c>
      <c r="M75" s="106">
        <v>1091</v>
      </c>
      <c r="N75" s="106">
        <v>476</v>
      </c>
      <c r="O75" s="45">
        <f t="shared" si="26"/>
        <v>0.436</v>
      </c>
    </row>
    <row r="76" spans="1:15" s="60" customFormat="1" ht="15.75" customHeight="1">
      <c r="A76" s="365"/>
      <c r="B76" s="298"/>
      <c r="C76" s="195">
        <v>61</v>
      </c>
      <c r="D76" s="195" t="s">
        <v>501</v>
      </c>
      <c r="E76" s="106">
        <v>0</v>
      </c>
      <c r="F76" s="106">
        <v>3</v>
      </c>
      <c r="G76" s="106">
        <v>1</v>
      </c>
      <c r="H76" s="106">
        <v>0</v>
      </c>
      <c r="I76" s="106">
        <v>0</v>
      </c>
      <c r="J76" s="106">
        <v>214</v>
      </c>
      <c r="K76" s="106">
        <v>124</v>
      </c>
      <c r="L76" s="45">
        <f t="shared" si="23"/>
        <v>0.579</v>
      </c>
      <c r="M76" s="106">
        <v>196</v>
      </c>
      <c r="N76" s="106">
        <v>117</v>
      </c>
      <c r="O76" s="45">
        <f t="shared" si="26"/>
        <v>0.596</v>
      </c>
    </row>
    <row r="77" spans="1:15" s="60" customFormat="1" ht="15.75" customHeight="1">
      <c r="A77" s="365"/>
      <c r="B77" s="298"/>
      <c r="C77" s="195">
        <v>62</v>
      </c>
      <c r="D77" s="195" t="s">
        <v>34</v>
      </c>
      <c r="E77" s="106">
        <v>0</v>
      </c>
      <c r="F77" s="106">
        <v>2</v>
      </c>
      <c r="G77" s="106">
        <v>2</v>
      </c>
      <c r="H77" s="106">
        <v>18658</v>
      </c>
      <c r="I77" s="106">
        <v>600</v>
      </c>
      <c r="J77" s="106">
        <v>1055</v>
      </c>
      <c r="K77" s="106">
        <v>236</v>
      </c>
      <c r="L77" s="45">
        <f t="shared" si="23"/>
        <v>0.223</v>
      </c>
      <c r="M77" s="106">
        <v>1069</v>
      </c>
      <c r="N77" s="106">
        <v>244</v>
      </c>
      <c r="O77" s="45">
        <f t="shared" si="26"/>
        <v>0.228</v>
      </c>
    </row>
    <row r="78" spans="1:15" ht="15.75" customHeight="1">
      <c r="A78" s="365"/>
      <c r="B78" s="298"/>
      <c r="C78" s="195">
        <v>63</v>
      </c>
      <c r="D78" s="195" t="s">
        <v>35</v>
      </c>
      <c r="E78" s="106">
        <v>0</v>
      </c>
      <c r="F78" s="106">
        <v>4</v>
      </c>
      <c r="G78" s="106">
        <v>3</v>
      </c>
      <c r="H78" s="106">
        <v>0</v>
      </c>
      <c r="I78" s="106">
        <v>1029</v>
      </c>
      <c r="J78" s="106">
        <v>405</v>
      </c>
      <c r="K78" s="106">
        <v>154</v>
      </c>
      <c r="L78" s="45">
        <f t="shared" si="23"/>
        <v>0.38</v>
      </c>
      <c r="M78" s="106">
        <v>423</v>
      </c>
      <c r="N78" s="106">
        <v>242</v>
      </c>
      <c r="O78" s="45">
        <f>ROUNDDOWN((N78/M78),3)</f>
        <v>0.572</v>
      </c>
    </row>
    <row r="79" spans="1:15" ht="15.75" customHeight="1">
      <c r="A79" s="365"/>
      <c r="B79" s="362"/>
      <c r="C79" s="363" t="s">
        <v>354</v>
      </c>
      <c r="D79" s="364"/>
      <c r="E79" s="106">
        <f>SUM(E73:E78)</f>
        <v>59</v>
      </c>
      <c r="F79" s="106">
        <f aca="true" t="shared" si="27" ref="F79:N79">SUM(F73:F78)</f>
        <v>29</v>
      </c>
      <c r="G79" s="106">
        <f t="shared" si="27"/>
        <v>30</v>
      </c>
      <c r="H79" s="106">
        <f t="shared" si="27"/>
        <v>96392</v>
      </c>
      <c r="I79" s="106">
        <f t="shared" si="27"/>
        <v>5455</v>
      </c>
      <c r="J79" s="106">
        <f t="shared" si="27"/>
        <v>4504</v>
      </c>
      <c r="K79" s="106">
        <f t="shared" si="27"/>
        <v>1665</v>
      </c>
      <c r="L79" s="45">
        <f t="shared" si="23"/>
        <v>0.369</v>
      </c>
      <c r="M79" s="106">
        <f t="shared" si="27"/>
        <v>4621</v>
      </c>
      <c r="N79" s="106">
        <f t="shared" si="27"/>
        <v>1845</v>
      </c>
      <c r="O79" s="45">
        <f>ROUNDDOWN((N79/M79),3)</f>
        <v>0.399</v>
      </c>
    </row>
    <row r="80" spans="1:15" ht="15.75" customHeight="1">
      <c r="A80" s="362"/>
      <c r="B80" s="356" t="s">
        <v>220</v>
      </c>
      <c r="C80" s="356"/>
      <c r="D80" s="293"/>
      <c r="E80" s="106">
        <f>E79+E72+E65+E58</f>
        <v>363</v>
      </c>
      <c r="F80" s="106">
        <f aca="true" t="shared" si="28" ref="F80:N80">F79+F72+F65+F58</f>
        <v>161</v>
      </c>
      <c r="G80" s="106">
        <f t="shared" si="28"/>
        <v>137</v>
      </c>
      <c r="H80" s="106">
        <f t="shared" si="28"/>
        <v>571511</v>
      </c>
      <c r="I80" s="106">
        <f t="shared" si="28"/>
        <v>21394</v>
      </c>
      <c r="J80" s="106">
        <f t="shared" si="28"/>
        <v>23211</v>
      </c>
      <c r="K80" s="106">
        <f t="shared" si="28"/>
        <v>8761</v>
      </c>
      <c r="L80" s="45">
        <f t="shared" si="23"/>
        <v>0.377</v>
      </c>
      <c r="M80" s="106">
        <f t="shared" si="28"/>
        <v>25072</v>
      </c>
      <c r="N80" s="106">
        <f t="shared" si="28"/>
        <v>9010</v>
      </c>
      <c r="O80" s="45">
        <f>ROUNDDOWN((N80/M80),3)</f>
        <v>0.359</v>
      </c>
    </row>
    <row r="81" spans="1:15" ht="15.75" customHeight="1">
      <c r="A81" s="295" t="s">
        <v>558</v>
      </c>
      <c r="B81" s="295" t="s">
        <v>340</v>
      </c>
      <c r="C81" s="195">
        <v>64</v>
      </c>
      <c r="D81" s="195" t="s">
        <v>36</v>
      </c>
      <c r="E81" s="106">
        <v>43</v>
      </c>
      <c r="F81" s="106">
        <v>14</v>
      </c>
      <c r="G81" s="106">
        <v>12</v>
      </c>
      <c r="H81" s="106">
        <v>3500</v>
      </c>
      <c r="I81" s="106">
        <v>528</v>
      </c>
      <c r="J81" s="106">
        <v>915</v>
      </c>
      <c r="K81" s="106">
        <v>553</v>
      </c>
      <c r="L81" s="45">
        <f>ROUNDDOWN((K81/J81),3)</f>
        <v>0.604</v>
      </c>
      <c r="M81" s="106">
        <v>1115</v>
      </c>
      <c r="N81" s="106">
        <v>492</v>
      </c>
      <c r="O81" s="45">
        <f t="shared" si="26"/>
        <v>0.441</v>
      </c>
    </row>
    <row r="82" spans="1:15" ht="15.75" customHeight="1">
      <c r="A82" s="295"/>
      <c r="B82" s="295"/>
      <c r="C82" s="195">
        <v>65</v>
      </c>
      <c r="D82" s="195" t="s">
        <v>37</v>
      </c>
      <c r="E82" s="106">
        <v>0</v>
      </c>
      <c r="F82" s="106">
        <v>8</v>
      </c>
      <c r="G82" s="106">
        <v>7</v>
      </c>
      <c r="H82" s="106">
        <v>24862</v>
      </c>
      <c r="I82" s="106">
        <v>1414</v>
      </c>
      <c r="J82" s="106">
        <v>1097</v>
      </c>
      <c r="K82" s="106">
        <v>373</v>
      </c>
      <c r="L82" s="45">
        <f>ROUNDDOWN((K82/J82),3)</f>
        <v>0.34</v>
      </c>
      <c r="M82" s="106">
        <v>1109</v>
      </c>
      <c r="N82" s="106">
        <v>386</v>
      </c>
      <c r="O82" s="45">
        <f t="shared" si="26"/>
        <v>0.348</v>
      </c>
    </row>
    <row r="83" spans="1:15" ht="15.75" customHeight="1">
      <c r="A83" s="295"/>
      <c r="B83" s="295"/>
      <c r="C83" s="195">
        <v>66</v>
      </c>
      <c r="D83" s="195" t="s">
        <v>73</v>
      </c>
      <c r="E83" s="106">
        <v>58</v>
      </c>
      <c r="F83" s="106">
        <v>4</v>
      </c>
      <c r="G83" s="106">
        <v>10</v>
      </c>
      <c r="H83" s="106">
        <v>31472</v>
      </c>
      <c r="I83" s="106">
        <v>1655</v>
      </c>
      <c r="J83" s="106">
        <v>1366</v>
      </c>
      <c r="K83" s="106">
        <v>406</v>
      </c>
      <c r="L83" s="45">
        <f>ROUNDDOWN((K83/J83),3)</f>
        <v>0.297</v>
      </c>
      <c r="M83" s="106">
        <v>1103</v>
      </c>
      <c r="N83" s="106">
        <v>461</v>
      </c>
      <c r="O83" s="45">
        <f t="shared" si="26"/>
        <v>0.417</v>
      </c>
    </row>
    <row r="84" spans="1:15" ht="15.75" customHeight="1">
      <c r="A84" s="295"/>
      <c r="B84" s="295"/>
      <c r="C84" s="195">
        <v>67</v>
      </c>
      <c r="D84" s="195" t="s">
        <v>38</v>
      </c>
      <c r="E84" s="106">
        <v>0</v>
      </c>
      <c r="F84" s="106">
        <v>7</v>
      </c>
      <c r="G84" s="106">
        <v>6</v>
      </c>
      <c r="H84" s="106">
        <v>22000</v>
      </c>
      <c r="I84" s="106">
        <v>2400</v>
      </c>
      <c r="J84" s="106">
        <v>1221</v>
      </c>
      <c r="K84" s="106">
        <v>408</v>
      </c>
      <c r="L84" s="45">
        <f>ROUNDDOWN((K84/J84),3)</f>
        <v>0.334</v>
      </c>
      <c r="M84" s="106">
        <v>1240</v>
      </c>
      <c r="N84" s="106">
        <v>409</v>
      </c>
      <c r="O84" s="45">
        <f t="shared" si="26"/>
        <v>0.329</v>
      </c>
    </row>
    <row r="85" spans="1:15" ht="15.75" customHeight="1">
      <c r="A85" s="295"/>
      <c r="B85" s="295"/>
      <c r="C85" s="195">
        <v>68</v>
      </c>
      <c r="D85" s="72" t="s">
        <v>227</v>
      </c>
      <c r="E85" s="106">
        <v>9</v>
      </c>
      <c r="F85" s="106">
        <v>0</v>
      </c>
      <c r="G85" s="106">
        <v>0</v>
      </c>
      <c r="H85" s="106">
        <v>52</v>
      </c>
      <c r="I85" s="106">
        <v>52</v>
      </c>
      <c r="J85" s="106">
        <v>52</v>
      </c>
      <c r="K85" s="106">
        <v>52</v>
      </c>
      <c r="L85" s="45">
        <f>ROUNDDOWN((K85/J85),3)</f>
        <v>1</v>
      </c>
      <c r="M85" s="106">
        <v>52</v>
      </c>
      <c r="N85" s="106">
        <v>52</v>
      </c>
      <c r="O85" s="45">
        <v>1</v>
      </c>
    </row>
    <row r="86" spans="1:15" ht="15.75" customHeight="1">
      <c r="A86" s="295"/>
      <c r="B86" s="372"/>
      <c r="C86" s="364" t="s">
        <v>354</v>
      </c>
      <c r="D86" s="368"/>
      <c r="E86" s="106">
        <f>SUM(E81:E85)</f>
        <v>110</v>
      </c>
      <c r="F86" s="106">
        <f aca="true" t="shared" si="29" ref="F86:N86">SUM(F81:F85)</f>
        <v>33</v>
      </c>
      <c r="G86" s="106">
        <f t="shared" si="29"/>
        <v>35</v>
      </c>
      <c r="H86" s="106">
        <f t="shared" si="29"/>
        <v>81886</v>
      </c>
      <c r="I86" s="106">
        <f t="shared" si="29"/>
        <v>6049</v>
      </c>
      <c r="J86" s="106">
        <f t="shared" si="29"/>
        <v>4651</v>
      </c>
      <c r="K86" s="106">
        <f t="shared" si="29"/>
        <v>1792</v>
      </c>
      <c r="L86" s="45">
        <f aca="true" t="shared" si="30" ref="L86:L97">ROUNDDOWN((K86/J86),3)</f>
        <v>0.385</v>
      </c>
      <c r="M86" s="106">
        <f t="shared" si="29"/>
        <v>4619</v>
      </c>
      <c r="N86" s="106">
        <f t="shared" si="29"/>
        <v>1800</v>
      </c>
      <c r="O86" s="45">
        <f aca="true" t="shared" si="31" ref="O86:O97">ROUNDDOWN((N86/M86),3)</f>
        <v>0.389</v>
      </c>
    </row>
    <row r="87" spans="1:15" ht="15.75" customHeight="1">
      <c r="A87" s="372"/>
      <c r="B87" s="295" t="s">
        <v>341</v>
      </c>
      <c r="C87" s="195">
        <v>69</v>
      </c>
      <c r="D87" s="195" t="s">
        <v>39</v>
      </c>
      <c r="E87" s="106">
        <v>0</v>
      </c>
      <c r="F87" s="106">
        <v>700</v>
      </c>
      <c r="G87" s="106">
        <v>1</v>
      </c>
      <c r="H87" s="106">
        <v>23597</v>
      </c>
      <c r="I87" s="106">
        <v>350</v>
      </c>
      <c r="J87" s="106">
        <v>925</v>
      </c>
      <c r="K87" s="106">
        <v>347</v>
      </c>
      <c r="L87" s="45">
        <f t="shared" si="30"/>
        <v>0.375</v>
      </c>
      <c r="M87" s="106">
        <v>863</v>
      </c>
      <c r="N87" s="106">
        <v>325</v>
      </c>
      <c r="O87" s="45">
        <f t="shared" si="31"/>
        <v>0.376</v>
      </c>
    </row>
    <row r="88" spans="1:15" ht="15.75" customHeight="1">
      <c r="A88" s="372"/>
      <c r="B88" s="295"/>
      <c r="C88" s="195">
        <v>70</v>
      </c>
      <c r="D88" s="195" t="s">
        <v>40</v>
      </c>
      <c r="E88" s="106">
        <v>0</v>
      </c>
      <c r="F88" s="106">
        <v>4</v>
      </c>
      <c r="G88" s="106">
        <v>12</v>
      </c>
      <c r="H88" s="106">
        <v>32208</v>
      </c>
      <c r="I88" s="106">
        <v>3438</v>
      </c>
      <c r="J88" s="106">
        <v>2275</v>
      </c>
      <c r="K88" s="106">
        <v>760</v>
      </c>
      <c r="L88" s="45">
        <f t="shared" si="30"/>
        <v>0.334</v>
      </c>
      <c r="M88" s="106">
        <v>3176</v>
      </c>
      <c r="N88" s="106">
        <v>816</v>
      </c>
      <c r="O88" s="45">
        <f t="shared" si="31"/>
        <v>0.256</v>
      </c>
    </row>
    <row r="89" spans="1:15" ht="15.75" customHeight="1">
      <c r="A89" s="372"/>
      <c r="B89" s="295"/>
      <c r="C89" s="195">
        <v>71</v>
      </c>
      <c r="D89" s="195" t="s">
        <v>41</v>
      </c>
      <c r="E89" s="106">
        <v>71</v>
      </c>
      <c r="F89" s="106">
        <v>6</v>
      </c>
      <c r="G89" s="106">
        <v>11</v>
      </c>
      <c r="H89" s="106">
        <v>67630</v>
      </c>
      <c r="I89" s="106">
        <v>2231</v>
      </c>
      <c r="J89" s="106">
        <v>1535</v>
      </c>
      <c r="K89" s="106">
        <v>773</v>
      </c>
      <c r="L89" s="45">
        <f t="shared" si="30"/>
        <v>0.503</v>
      </c>
      <c r="M89" s="106">
        <v>1981</v>
      </c>
      <c r="N89" s="106">
        <v>736</v>
      </c>
      <c r="O89" s="45">
        <f t="shared" si="31"/>
        <v>0.371</v>
      </c>
    </row>
    <row r="90" spans="1:15" ht="15.75" customHeight="1">
      <c r="A90" s="372"/>
      <c r="B90" s="295"/>
      <c r="C90" s="195">
        <v>72</v>
      </c>
      <c r="D90" s="195" t="s">
        <v>145</v>
      </c>
      <c r="E90" s="106">
        <v>0</v>
      </c>
      <c r="F90" s="106">
        <v>10</v>
      </c>
      <c r="G90" s="106">
        <v>0</v>
      </c>
      <c r="H90" s="106">
        <v>0</v>
      </c>
      <c r="I90" s="106">
        <v>0</v>
      </c>
      <c r="J90" s="106">
        <v>1388</v>
      </c>
      <c r="K90" s="106">
        <v>581</v>
      </c>
      <c r="L90" s="45">
        <f t="shared" si="30"/>
        <v>0.418</v>
      </c>
      <c r="M90" s="106">
        <v>1395</v>
      </c>
      <c r="N90" s="106">
        <v>562</v>
      </c>
      <c r="O90" s="45">
        <f t="shared" si="31"/>
        <v>0.402</v>
      </c>
    </row>
    <row r="91" spans="1:15" ht="15.75" customHeight="1">
      <c r="A91" s="372"/>
      <c r="B91" s="295"/>
      <c r="C91" s="195">
        <v>73</v>
      </c>
      <c r="D91" s="195" t="s">
        <v>146</v>
      </c>
      <c r="E91" s="106">
        <v>59</v>
      </c>
      <c r="F91" s="106">
        <v>4</v>
      </c>
      <c r="G91" s="106">
        <v>7</v>
      </c>
      <c r="H91" s="106">
        <v>47720</v>
      </c>
      <c r="I91" s="106">
        <v>2120</v>
      </c>
      <c r="J91" s="106">
        <v>1540</v>
      </c>
      <c r="K91" s="106">
        <v>567</v>
      </c>
      <c r="L91" s="45">
        <f t="shared" si="30"/>
        <v>0.368</v>
      </c>
      <c r="M91" s="106">
        <v>1497</v>
      </c>
      <c r="N91" s="106">
        <v>575</v>
      </c>
      <c r="O91" s="45">
        <f t="shared" si="31"/>
        <v>0.384</v>
      </c>
    </row>
    <row r="92" spans="1:15" ht="15.75" customHeight="1">
      <c r="A92" s="372"/>
      <c r="B92" s="295"/>
      <c r="C92" s="195">
        <v>74</v>
      </c>
      <c r="D92" s="195" t="s">
        <v>42</v>
      </c>
      <c r="E92" s="106">
        <v>0</v>
      </c>
      <c r="F92" s="106">
        <v>2</v>
      </c>
      <c r="G92" s="106">
        <v>0</v>
      </c>
      <c r="H92" s="106">
        <v>15845</v>
      </c>
      <c r="I92" s="106">
        <v>499</v>
      </c>
      <c r="J92" s="106">
        <v>475</v>
      </c>
      <c r="K92" s="106">
        <v>214</v>
      </c>
      <c r="L92" s="45">
        <f t="shared" si="30"/>
        <v>0.45</v>
      </c>
      <c r="M92" s="106">
        <v>481</v>
      </c>
      <c r="N92" s="106">
        <v>213</v>
      </c>
      <c r="O92" s="45">
        <f t="shared" si="31"/>
        <v>0.442</v>
      </c>
    </row>
    <row r="93" spans="1:15" ht="15.75" customHeight="1">
      <c r="A93" s="372"/>
      <c r="B93" s="372"/>
      <c r="C93" s="364" t="s">
        <v>354</v>
      </c>
      <c r="D93" s="368"/>
      <c r="E93" s="106">
        <f>SUM(E87:E92)</f>
        <v>130</v>
      </c>
      <c r="F93" s="106">
        <f aca="true" t="shared" si="32" ref="F93:N93">SUM(F87:F92)</f>
        <v>726</v>
      </c>
      <c r="G93" s="106">
        <f t="shared" si="32"/>
        <v>31</v>
      </c>
      <c r="H93" s="106">
        <f t="shared" si="32"/>
        <v>187000</v>
      </c>
      <c r="I93" s="106">
        <f t="shared" si="32"/>
        <v>8638</v>
      </c>
      <c r="J93" s="106">
        <f t="shared" si="32"/>
        <v>8138</v>
      </c>
      <c r="K93" s="106">
        <f t="shared" si="32"/>
        <v>3242</v>
      </c>
      <c r="L93" s="45">
        <f t="shared" si="30"/>
        <v>0.398</v>
      </c>
      <c r="M93" s="106">
        <f t="shared" si="32"/>
        <v>9393</v>
      </c>
      <c r="N93" s="106">
        <f t="shared" si="32"/>
        <v>3227</v>
      </c>
      <c r="O93" s="45">
        <f t="shared" si="31"/>
        <v>0.343</v>
      </c>
    </row>
    <row r="94" spans="1:15" ht="15.75" customHeight="1">
      <c r="A94" s="372"/>
      <c r="B94" s="293" t="s">
        <v>220</v>
      </c>
      <c r="C94" s="294"/>
      <c r="D94" s="294"/>
      <c r="E94" s="106">
        <f>E93+E86</f>
        <v>240</v>
      </c>
      <c r="F94" s="106">
        <f aca="true" t="shared" si="33" ref="F94:N94">F93+F86</f>
        <v>759</v>
      </c>
      <c r="G94" s="106">
        <f t="shared" si="33"/>
        <v>66</v>
      </c>
      <c r="H94" s="106">
        <f t="shared" si="33"/>
        <v>268886</v>
      </c>
      <c r="I94" s="106">
        <f t="shared" si="33"/>
        <v>14687</v>
      </c>
      <c r="J94" s="106">
        <f t="shared" si="33"/>
        <v>12789</v>
      </c>
      <c r="K94" s="106">
        <f t="shared" si="33"/>
        <v>5034</v>
      </c>
      <c r="L94" s="45">
        <f t="shared" si="30"/>
        <v>0.393</v>
      </c>
      <c r="M94" s="106">
        <f t="shared" si="33"/>
        <v>14012</v>
      </c>
      <c r="N94" s="106">
        <f t="shared" si="33"/>
        <v>5027</v>
      </c>
      <c r="O94" s="45">
        <f t="shared" si="31"/>
        <v>0.358</v>
      </c>
    </row>
    <row r="95" spans="1:15" ht="15" customHeight="1">
      <c r="A95" s="368" t="s">
        <v>700</v>
      </c>
      <c r="B95" s="368"/>
      <c r="C95" s="368"/>
      <c r="D95" s="368"/>
      <c r="E95" s="106">
        <v>0</v>
      </c>
      <c r="F95" s="106">
        <v>0</v>
      </c>
      <c r="G95" s="106">
        <v>0</v>
      </c>
      <c r="H95" s="106">
        <v>1200</v>
      </c>
      <c r="I95" s="106">
        <v>90</v>
      </c>
      <c r="J95" s="106">
        <v>160</v>
      </c>
      <c r="K95" s="106">
        <v>40</v>
      </c>
      <c r="L95" s="45">
        <f t="shared" si="30"/>
        <v>0.25</v>
      </c>
      <c r="M95" s="106">
        <v>114</v>
      </c>
      <c r="N95" s="106">
        <v>40</v>
      </c>
      <c r="O95" s="45">
        <f t="shared" si="31"/>
        <v>0.35</v>
      </c>
    </row>
    <row r="96" spans="1:15" ht="15" customHeight="1">
      <c r="A96" s="368" t="s">
        <v>217</v>
      </c>
      <c r="B96" s="368"/>
      <c r="C96" s="368"/>
      <c r="D96" s="368"/>
      <c r="E96" s="106"/>
      <c r="F96" s="106"/>
      <c r="G96" s="106"/>
      <c r="H96" s="106"/>
      <c r="I96" s="106"/>
      <c r="J96" s="106"/>
      <c r="K96" s="106"/>
      <c r="L96" s="45"/>
      <c r="M96" s="106"/>
      <c r="N96" s="106"/>
      <c r="O96" s="45"/>
    </row>
    <row r="97" spans="1:15" ht="15" customHeight="1">
      <c r="A97" s="370" t="s">
        <v>221</v>
      </c>
      <c r="B97" s="370"/>
      <c r="C97" s="370"/>
      <c r="D97" s="370"/>
      <c r="E97" s="213">
        <f>E96+E95+E94+E80+E52+E27</f>
        <v>1782</v>
      </c>
      <c r="F97" s="213">
        <f aca="true" t="shared" si="34" ref="F97:N97">F96+F95+F94+F80+F52+F27</f>
        <v>1144</v>
      </c>
      <c r="G97" s="213">
        <f t="shared" si="34"/>
        <v>469</v>
      </c>
      <c r="H97" s="213">
        <f t="shared" si="34"/>
        <v>2272837</v>
      </c>
      <c r="I97" s="213">
        <f t="shared" si="34"/>
        <v>97145</v>
      </c>
      <c r="J97" s="213">
        <f t="shared" si="34"/>
        <v>86688</v>
      </c>
      <c r="K97" s="213">
        <f t="shared" si="34"/>
        <v>31648</v>
      </c>
      <c r="L97" s="45">
        <f t="shared" si="30"/>
        <v>0.365</v>
      </c>
      <c r="M97" s="213">
        <f t="shared" si="34"/>
        <v>90576</v>
      </c>
      <c r="N97" s="213">
        <f t="shared" si="34"/>
        <v>31869</v>
      </c>
      <c r="O97" s="45">
        <f t="shared" si="31"/>
        <v>0.351</v>
      </c>
    </row>
  </sheetData>
  <sheetProtection/>
  <mergeCells count="46">
    <mergeCell ref="A97:D97"/>
    <mergeCell ref="B80:D80"/>
    <mergeCell ref="A81:A94"/>
    <mergeCell ref="B81:B86"/>
    <mergeCell ref="C86:D86"/>
    <mergeCell ref="B87:B93"/>
    <mergeCell ref="C93:D93"/>
    <mergeCell ref="B94:D94"/>
    <mergeCell ref="A53:A80"/>
    <mergeCell ref="B59:B65"/>
    <mergeCell ref="B66:B72"/>
    <mergeCell ref="C72:D72"/>
    <mergeCell ref="B73:B79"/>
    <mergeCell ref="C79:D79"/>
    <mergeCell ref="B36:B45"/>
    <mergeCell ref="C51:D51"/>
    <mergeCell ref="B52:D52"/>
    <mergeCell ref="B53:B58"/>
    <mergeCell ref="C58:D58"/>
    <mergeCell ref="A95:D95"/>
    <mergeCell ref="A5:A27"/>
    <mergeCell ref="B5:B12"/>
    <mergeCell ref="C12:D12"/>
    <mergeCell ref="B13:B19"/>
    <mergeCell ref="C19:D19"/>
    <mergeCell ref="B20:B26"/>
    <mergeCell ref="C45:D45"/>
    <mergeCell ref="B46:B51"/>
    <mergeCell ref="C65:D65"/>
    <mergeCell ref="A96:D96"/>
    <mergeCell ref="A1:O1"/>
    <mergeCell ref="E2:E4"/>
    <mergeCell ref="F2:F4"/>
    <mergeCell ref="G2:G4"/>
    <mergeCell ref="H2:H4"/>
    <mergeCell ref="I2:I4"/>
    <mergeCell ref="J2:O2"/>
    <mergeCell ref="J3:L3"/>
    <mergeCell ref="B2:B4"/>
    <mergeCell ref="M3:O3"/>
    <mergeCell ref="C26:D26"/>
    <mergeCell ref="B27:D27"/>
    <mergeCell ref="A28:A52"/>
    <mergeCell ref="B28:B35"/>
    <mergeCell ref="C35:D35"/>
    <mergeCell ref="A2:A4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7"/>
  <sheetViews>
    <sheetView zoomScale="148" zoomScaleNormal="148" zoomScalePageLayoutView="0" workbookViewId="0" topLeftCell="A1">
      <pane ySplit="4" topLeftCell="A86" activePane="bottomLeft" state="frozen"/>
      <selection pane="topLeft" activeCell="A1" sqref="A1"/>
      <selection pane="bottomLeft" activeCell="G102" sqref="G101:G102"/>
    </sheetView>
  </sheetViews>
  <sheetFormatPr defaultColWidth="8.88671875" defaultRowHeight="13.5"/>
  <cols>
    <col min="1" max="2" width="2.5546875" style="105" customWidth="1"/>
    <col min="3" max="3" width="2.77734375" style="105" customWidth="1"/>
    <col min="4" max="4" width="7.5546875" style="105" customWidth="1"/>
    <col min="5" max="6" width="8.77734375" style="105" customWidth="1"/>
    <col min="7" max="7" width="8.77734375" style="98" customWidth="1"/>
    <col min="8" max="10" width="8.77734375" style="105" customWidth="1"/>
    <col min="11" max="11" width="8.77734375" style="98" customWidth="1"/>
    <col min="12" max="16384" width="8.88671875" style="105" customWidth="1"/>
  </cols>
  <sheetData>
    <row r="1" spans="1:9" ht="19.5" customHeight="1">
      <c r="A1" s="355" t="s">
        <v>527</v>
      </c>
      <c r="B1" s="355"/>
      <c r="C1" s="355"/>
      <c r="D1" s="355"/>
      <c r="E1" s="355"/>
      <c r="F1" s="355"/>
      <c r="G1" s="355"/>
      <c r="H1" s="355"/>
      <c r="I1" s="355"/>
    </row>
    <row r="2" spans="1:11" ht="9.75" customHeight="1">
      <c r="A2" s="420" t="s">
        <v>222</v>
      </c>
      <c r="B2" s="420" t="s">
        <v>223</v>
      </c>
      <c r="C2" s="201"/>
      <c r="D2" s="30" t="s">
        <v>8</v>
      </c>
      <c r="E2" s="360" t="s">
        <v>524</v>
      </c>
      <c r="F2" s="496" t="s">
        <v>523</v>
      </c>
      <c r="G2" s="497"/>
      <c r="H2" s="497"/>
      <c r="I2" s="498"/>
      <c r="J2" s="496" t="s">
        <v>356</v>
      </c>
      <c r="K2" s="498"/>
    </row>
    <row r="3" spans="1:11" ht="9.75" customHeight="1">
      <c r="A3" s="420"/>
      <c r="B3" s="420"/>
      <c r="C3" s="184"/>
      <c r="D3" s="185"/>
      <c r="E3" s="460"/>
      <c r="F3" s="514" t="s">
        <v>236</v>
      </c>
      <c r="G3" s="516"/>
      <c r="H3" s="514" t="s">
        <v>387</v>
      </c>
      <c r="I3" s="516"/>
      <c r="J3" s="507" t="s">
        <v>522</v>
      </c>
      <c r="K3" s="522" t="s">
        <v>436</v>
      </c>
    </row>
    <row r="4" spans="1:11" ht="11.25" customHeight="1">
      <c r="A4" s="420"/>
      <c r="B4" s="420"/>
      <c r="C4" s="211" t="s">
        <v>267</v>
      </c>
      <c r="D4" s="204"/>
      <c r="E4" s="361"/>
      <c r="F4" s="58" t="s">
        <v>525</v>
      </c>
      <c r="G4" s="99" t="s">
        <v>436</v>
      </c>
      <c r="H4" s="59" t="s">
        <v>526</v>
      </c>
      <c r="I4" s="58" t="s">
        <v>436</v>
      </c>
      <c r="J4" s="508"/>
      <c r="K4" s="523"/>
    </row>
    <row r="5" spans="1:11" s="60" customFormat="1" ht="15" customHeight="1">
      <c r="A5" s="297" t="s">
        <v>349</v>
      </c>
      <c r="B5" s="297" t="s">
        <v>340</v>
      </c>
      <c r="C5" s="195">
        <v>1</v>
      </c>
      <c r="D5" s="195" t="s">
        <v>92</v>
      </c>
      <c r="E5" s="97">
        <f>개황2!G4</f>
        <v>4748</v>
      </c>
      <c r="F5" s="106">
        <v>523</v>
      </c>
      <c r="G5" s="46">
        <f>ROUNDDOWN((F5/E5),3)</f>
        <v>0.11</v>
      </c>
      <c r="H5" s="106">
        <v>2540</v>
      </c>
      <c r="I5" s="45">
        <f>ROUNDDOWN((H5/E5),3)</f>
        <v>0.534</v>
      </c>
      <c r="J5" s="106">
        <v>683</v>
      </c>
      <c r="K5" s="46">
        <f>ROUNDDOWN((J5/E5),3)</f>
        <v>0.143</v>
      </c>
    </row>
    <row r="6" spans="1:11" s="60" customFormat="1" ht="15" customHeight="1">
      <c r="A6" s="298"/>
      <c r="B6" s="298"/>
      <c r="C6" s="195">
        <v>2</v>
      </c>
      <c r="D6" s="195" t="s">
        <v>9</v>
      </c>
      <c r="E6" s="97">
        <f>개황2!G5</f>
        <v>2796</v>
      </c>
      <c r="F6" s="106">
        <v>314</v>
      </c>
      <c r="G6" s="46">
        <f aca="true" t="shared" si="0" ref="G6:G72">ROUNDDOWN((F6/E6),3)</f>
        <v>0.112</v>
      </c>
      <c r="H6" s="106">
        <v>700</v>
      </c>
      <c r="I6" s="45">
        <f aca="true" t="shared" si="1" ref="I6:I72">ROUNDDOWN((H6/E6),3)</f>
        <v>0.25</v>
      </c>
      <c r="J6" s="106">
        <v>395</v>
      </c>
      <c r="K6" s="46">
        <f aca="true" t="shared" si="2" ref="K6:K72">ROUNDDOWN((J6/E6),3)</f>
        <v>0.141</v>
      </c>
    </row>
    <row r="7" spans="1:11" s="60" customFormat="1" ht="15" customHeight="1">
      <c r="A7" s="298"/>
      <c r="B7" s="298"/>
      <c r="C7" s="195">
        <v>3</v>
      </c>
      <c r="D7" s="195" t="s">
        <v>94</v>
      </c>
      <c r="E7" s="97">
        <f>개황2!G6</f>
        <v>1635</v>
      </c>
      <c r="F7" s="106">
        <v>287</v>
      </c>
      <c r="G7" s="46">
        <f t="shared" si="0"/>
        <v>0.175</v>
      </c>
      <c r="H7" s="106">
        <v>777</v>
      </c>
      <c r="I7" s="45">
        <f t="shared" si="1"/>
        <v>0.475</v>
      </c>
      <c r="J7" s="106">
        <v>280</v>
      </c>
      <c r="K7" s="46">
        <f t="shared" si="2"/>
        <v>0.171</v>
      </c>
    </row>
    <row r="8" spans="1:11" s="60" customFormat="1" ht="15" customHeight="1">
      <c r="A8" s="298"/>
      <c r="B8" s="298"/>
      <c r="C8" s="195">
        <v>4</v>
      </c>
      <c r="D8" s="195" t="s">
        <v>64</v>
      </c>
      <c r="E8" s="97">
        <f>개황2!G7</f>
        <v>1705</v>
      </c>
      <c r="F8" s="106">
        <v>111</v>
      </c>
      <c r="G8" s="46">
        <f t="shared" si="0"/>
        <v>0.065</v>
      </c>
      <c r="H8" s="106">
        <v>90</v>
      </c>
      <c r="I8" s="45">
        <f t="shared" si="1"/>
        <v>0.052</v>
      </c>
      <c r="J8" s="106">
        <v>510</v>
      </c>
      <c r="K8" s="46">
        <f t="shared" si="2"/>
        <v>0.299</v>
      </c>
    </row>
    <row r="9" spans="1:11" s="60" customFormat="1" ht="15" customHeight="1">
      <c r="A9" s="298"/>
      <c r="B9" s="298"/>
      <c r="C9" s="195">
        <v>5</v>
      </c>
      <c r="D9" s="195" t="s">
        <v>10</v>
      </c>
      <c r="E9" s="97">
        <f>개황2!G8</f>
        <v>1413</v>
      </c>
      <c r="F9" s="106">
        <v>225</v>
      </c>
      <c r="G9" s="46">
        <f t="shared" si="0"/>
        <v>0.159</v>
      </c>
      <c r="H9" s="106">
        <v>545</v>
      </c>
      <c r="I9" s="45">
        <f t="shared" si="1"/>
        <v>0.385</v>
      </c>
      <c r="J9" s="106">
        <v>195</v>
      </c>
      <c r="K9" s="46">
        <f t="shared" si="2"/>
        <v>0.138</v>
      </c>
    </row>
    <row r="10" spans="1:11" s="60" customFormat="1" ht="15" customHeight="1">
      <c r="A10" s="298"/>
      <c r="B10" s="298"/>
      <c r="C10" s="195">
        <v>6</v>
      </c>
      <c r="D10" s="195" t="s">
        <v>96</v>
      </c>
      <c r="E10" s="97">
        <f>개황2!G9</f>
        <v>2212</v>
      </c>
      <c r="F10" s="106">
        <v>708</v>
      </c>
      <c r="G10" s="46">
        <f t="shared" si="0"/>
        <v>0.32</v>
      </c>
      <c r="H10" s="106">
        <v>147</v>
      </c>
      <c r="I10" s="45">
        <f t="shared" si="1"/>
        <v>0.066</v>
      </c>
      <c r="J10" s="106">
        <v>450</v>
      </c>
      <c r="K10" s="46">
        <f t="shared" si="2"/>
        <v>0.203</v>
      </c>
    </row>
    <row r="11" spans="1:11" s="60" customFormat="1" ht="15" customHeight="1">
      <c r="A11" s="298"/>
      <c r="B11" s="298"/>
      <c r="C11" s="19">
        <v>7</v>
      </c>
      <c r="D11" s="19" t="s">
        <v>97</v>
      </c>
      <c r="E11" s="97">
        <f>개황2!G10</f>
        <v>3212</v>
      </c>
      <c r="F11" s="106">
        <v>242</v>
      </c>
      <c r="G11" s="46">
        <f t="shared" si="0"/>
        <v>0.075</v>
      </c>
      <c r="H11" s="106">
        <v>0</v>
      </c>
      <c r="I11" s="45">
        <f t="shared" si="1"/>
        <v>0</v>
      </c>
      <c r="J11" s="106">
        <v>580</v>
      </c>
      <c r="K11" s="46">
        <f t="shared" si="2"/>
        <v>0.18</v>
      </c>
    </row>
    <row r="12" spans="1:11" s="60" customFormat="1" ht="15" customHeight="1">
      <c r="A12" s="298"/>
      <c r="B12" s="362"/>
      <c r="C12" s="363" t="s">
        <v>354</v>
      </c>
      <c r="D12" s="364"/>
      <c r="E12" s="97">
        <f>SUM(E5:E11)</f>
        <v>17721</v>
      </c>
      <c r="F12" s="97">
        <f>SUM(F5:F11)</f>
        <v>2410</v>
      </c>
      <c r="G12" s="46">
        <f t="shared" si="0"/>
        <v>0.135</v>
      </c>
      <c r="H12" s="97">
        <f>SUM(H5:H11)</f>
        <v>4799</v>
      </c>
      <c r="I12" s="45">
        <f t="shared" si="1"/>
        <v>0.27</v>
      </c>
      <c r="J12" s="97">
        <f>SUM(J5:J11)</f>
        <v>3093</v>
      </c>
      <c r="K12" s="46">
        <f t="shared" si="2"/>
        <v>0.174</v>
      </c>
    </row>
    <row r="13" spans="1:11" s="60" customFormat="1" ht="15" customHeight="1">
      <c r="A13" s="298"/>
      <c r="B13" s="297" t="s">
        <v>341</v>
      </c>
      <c r="C13" s="20">
        <v>8</v>
      </c>
      <c r="D13" s="20" t="s">
        <v>11</v>
      </c>
      <c r="E13" s="97">
        <f>개황2!G12</f>
        <v>3749</v>
      </c>
      <c r="F13" s="106">
        <v>1080</v>
      </c>
      <c r="G13" s="46">
        <f t="shared" si="0"/>
        <v>0.288</v>
      </c>
      <c r="H13" s="106">
        <v>1679</v>
      </c>
      <c r="I13" s="45">
        <f t="shared" si="1"/>
        <v>0.447</v>
      </c>
      <c r="J13" s="106">
        <v>412</v>
      </c>
      <c r="K13" s="46">
        <f t="shared" si="2"/>
        <v>0.109</v>
      </c>
    </row>
    <row r="14" spans="1:11" s="60" customFormat="1" ht="15" customHeight="1">
      <c r="A14" s="298"/>
      <c r="B14" s="298"/>
      <c r="C14" s="195">
        <v>9</v>
      </c>
      <c r="D14" s="195" t="s">
        <v>99</v>
      </c>
      <c r="E14" s="97">
        <f>개황2!G13</f>
        <v>2637</v>
      </c>
      <c r="F14" s="106">
        <v>122</v>
      </c>
      <c r="G14" s="46">
        <f t="shared" si="0"/>
        <v>0.046</v>
      </c>
      <c r="H14" s="106">
        <v>1601</v>
      </c>
      <c r="I14" s="45">
        <f t="shared" si="1"/>
        <v>0.607</v>
      </c>
      <c r="J14" s="106">
        <v>320</v>
      </c>
      <c r="K14" s="46">
        <f t="shared" si="2"/>
        <v>0.121</v>
      </c>
    </row>
    <row r="15" spans="1:11" s="60" customFormat="1" ht="15" customHeight="1">
      <c r="A15" s="298"/>
      <c r="B15" s="298"/>
      <c r="C15" s="195">
        <v>10</v>
      </c>
      <c r="D15" s="195" t="s">
        <v>12</v>
      </c>
      <c r="E15" s="97">
        <f>개황2!G14</f>
        <v>4702</v>
      </c>
      <c r="F15" s="106">
        <v>763</v>
      </c>
      <c r="G15" s="46">
        <f t="shared" si="0"/>
        <v>0.162</v>
      </c>
      <c r="H15" s="106">
        <v>2050</v>
      </c>
      <c r="I15" s="45">
        <f t="shared" si="1"/>
        <v>0.435</v>
      </c>
      <c r="J15" s="106">
        <v>639</v>
      </c>
      <c r="K15" s="46">
        <f t="shared" si="2"/>
        <v>0.135</v>
      </c>
    </row>
    <row r="16" spans="1:11" s="60" customFormat="1" ht="15" customHeight="1">
      <c r="A16" s="298"/>
      <c r="B16" s="298"/>
      <c r="C16" s="195">
        <v>11</v>
      </c>
      <c r="D16" s="195" t="s">
        <v>13</v>
      </c>
      <c r="E16" s="97">
        <f>개황2!G15</f>
        <v>3215</v>
      </c>
      <c r="F16" s="106">
        <v>849</v>
      </c>
      <c r="G16" s="46">
        <f t="shared" si="0"/>
        <v>0.264</v>
      </c>
      <c r="H16" s="106">
        <v>797</v>
      </c>
      <c r="I16" s="45">
        <f t="shared" si="1"/>
        <v>0.247</v>
      </c>
      <c r="J16" s="106">
        <v>520</v>
      </c>
      <c r="K16" s="46">
        <f t="shared" si="2"/>
        <v>0.161</v>
      </c>
    </row>
    <row r="17" spans="1:11" s="60" customFormat="1" ht="15" customHeight="1">
      <c r="A17" s="298"/>
      <c r="B17" s="298"/>
      <c r="C17" s="195">
        <v>12</v>
      </c>
      <c r="D17" s="19" t="s">
        <v>15</v>
      </c>
      <c r="E17" s="97">
        <f>개황2!G16</f>
        <v>3284</v>
      </c>
      <c r="F17" s="106">
        <v>1404</v>
      </c>
      <c r="G17" s="46">
        <f t="shared" si="0"/>
        <v>0.427</v>
      </c>
      <c r="H17" s="106">
        <v>318</v>
      </c>
      <c r="I17" s="45">
        <f t="shared" si="1"/>
        <v>0.096</v>
      </c>
      <c r="J17" s="106">
        <v>545</v>
      </c>
      <c r="K17" s="46">
        <f t="shared" si="2"/>
        <v>0.165</v>
      </c>
    </row>
    <row r="18" spans="1:11" s="60" customFormat="1" ht="15" customHeight="1">
      <c r="A18" s="298"/>
      <c r="B18" s="298"/>
      <c r="C18" s="19">
        <v>13</v>
      </c>
      <c r="D18" s="195" t="s">
        <v>14</v>
      </c>
      <c r="E18" s="97">
        <f>개황2!G17</f>
        <v>762</v>
      </c>
      <c r="F18" s="106">
        <v>91</v>
      </c>
      <c r="G18" s="46">
        <f t="shared" si="0"/>
        <v>0.119</v>
      </c>
      <c r="H18" s="106">
        <v>74</v>
      </c>
      <c r="I18" s="45">
        <f t="shared" si="1"/>
        <v>0.097</v>
      </c>
      <c r="J18" s="106">
        <v>242</v>
      </c>
      <c r="K18" s="46">
        <f t="shared" si="2"/>
        <v>0.317</v>
      </c>
    </row>
    <row r="19" spans="1:11" s="60" customFormat="1" ht="15" customHeight="1">
      <c r="A19" s="298"/>
      <c r="B19" s="362"/>
      <c r="C19" s="363" t="s">
        <v>354</v>
      </c>
      <c r="D19" s="364"/>
      <c r="E19" s="97">
        <f>SUM(E13:E18)</f>
        <v>18349</v>
      </c>
      <c r="F19" s="97">
        <f>SUM(F13:F18)</f>
        <v>4309</v>
      </c>
      <c r="G19" s="46">
        <f t="shared" si="0"/>
        <v>0.234</v>
      </c>
      <c r="H19" s="97">
        <f>SUM(H13:H18)</f>
        <v>6519</v>
      </c>
      <c r="I19" s="45">
        <f t="shared" si="1"/>
        <v>0.355</v>
      </c>
      <c r="J19" s="97">
        <f>SUM(J13:J18)</f>
        <v>2678</v>
      </c>
      <c r="K19" s="46">
        <f t="shared" si="2"/>
        <v>0.145</v>
      </c>
    </row>
    <row r="20" spans="1:11" s="60" customFormat="1" ht="15" customHeight="1">
      <c r="A20" s="298"/>
      <c r="B20" s="297" t="s">
        <v>342</v>
      </c>
      <c r="C20" s="20">
        <v>14</v>
      </c>
      <c r="D20" s="20" t="s">
        <v>103</v>
      </c>
      <c r="E20" s="97">
        <f>개황2!G19</f>
        <v>1102</v>
      </c>
      <c r="F20" s="106">
        <v>281</v>
      </c>
      <c r="G20" s="46">
        <f t="shared" si="0"/>
        <v>0.254</v>
      </c>
      <c r="H20" s="106">
        <v>233</v>
      </c>
      <c r="I20" s="45">
        <f t="shared" si="1"/>
        <v>0.211</v>
      </c>
      <c r="J20" s="106">
        <v>238</v>
      </c>
      <c r="K20" s="46">
        <f t="shared" si="2"/>
        <v>0.215</v>
      </c>
    </row>
    <row r="21" spans="1:11" s="60" customFormat="1" ht="15" customHeight="1">
      <c r="A21" s="298"/>
      <c r="B21" s="298"/>
      <c r="C21" s="195">
        <v>15</v>
      </c>
      <c r="D21" s="195" t="s">
        <v>104</v>
      </c>
      <c r="E21" s="97">
        <f>개황2!G20</f>
        <v>581</v>
      </c>
      <c r="F21" s="106">
        <v>302</v>
      </c>
      <c r="G21" s="46">
        <f t="shared" si="0"/>
        <v>0.519</v>
      </c>
      <c r="H21" s="106">
        <v>21</v>
      </c>
      <c r="I21" s="45">
        <f t="shared" si="1"/>
        <v>0.036</v>
      </c>
      <c r="J21" s="106">
        <v>125</v>
      </c>
      <c r="K21" s="46">
        <f t="shared" si="2"/>
        <v>0.215</v>
      </c>
    </row>
    <row r="22" spans="1:11" s="60" customFormat="1" ht="15" customHeight="1">
      <c r="A22" s="298"/>
      <c r="B22" s="298"/>
      <c r="C22" s="195">
        <v>16</v>
      </c>
      <c r="D22" s="195" t="s">
        <v>16</v>
      </c>
      <c r="E22" s="97">
        <f>개황2!G21</f>
        <v>807</v>
      </c>
      <c r="F22" s="106">
        <v>249</v>
      </c>
      <c r="G22" s="46">
        <f t="shared" si="0"/>
        <v>0.308</v>
      </c>
      <c r="H22" s="106">
        <v>56</v>
      </c>
      <c r="I22" s="45">
        <f t="shared" si="1"/>
        <v>0.069</v>
      </c>
      <c r="J22" s="106">
        <v>186</v>
      </c>
      <c r="K22" s="46">
        <f t="shared" si="2"/>
        <v>0.23</v>
      </c>
    </row>
    <row r="23" spans="1:11" s="60" customFormat="1" ht="15" customHeight="1">
      <c r="A23" s="298"/>
      <c r="B23" s="298"/>
      <c r="C23" s="195">
        <v>17</v>
      </c>
      <c r="D23" s="195" t="s">
        <v>106</v>
      </c>
      <c r="E23" s="97">
        <f>개황2!G22</f>
        <v>1622</v>
      </c>
      <c r="F23" s="106">
        <v>423</v>
      </c>
      <c r="G23" s="46">
        <f t="shared" si="0"/>
        <v>0.26</v>
      </c>
      <c r="H23" s="106">
        <v>315</v>
      </c>
      <c r="I23" s="45">
        <f t="shared" si="1"/>
        <v>0.194</v>
      </c>
      <c r="J23" s="106">
        <v>304</v>
      </c>
      <c r="K23" s="46">
        <f t="shared" si="2"/>
        <v>0.187</v>
      </c>
    </row>
    <row r="24" spans="1:11" s="60" customFormat="1" ht="15" customHeight="1">
      <c r="A24" s="298"/>
      <c r="B24" s="298"/>
      <c r="C24" s="195">
        <v>18</v>
      </c>
      <c r="D24" s="195" t="s">
        <v>107</v>
      </c>
      <c r="E24" s="97">
        <f>개황2!G23</f>
        <v>1356</v>
      </c>
      <c r="F24" s="106">
        <v>305</v>
      </c>
      <c r="G24" s="46">
        <f t="shared" si="0"/>
        <v>0.224</v>
      </c>
      <c r="H24" s="106">
        <v>455</v>
      </c>
      <c r="I24" s="45">
        <f t="shared" si="1"/>
        <v>0.335</v>
      </c>
      <c r="J24" s="106">
        <v>288</v>
      </c>
      <c r="K24" s="46">
        <f t="shared" si="2"/>
        <v>0.212</v>
      </c>
    </row>
    <row r="25" spans="1:11" s="60" customFormat="1" ht="15" customHeight="1">
      <c r="A25" s="298"/>
      <c r="B25" s="298"/>
      <c r="C25" s="195">
        <v>19</v>
      </c>
      <c r="D25" s="195" t="s">
        <v>108</v>
      </c>
      <c r="E25" s="97">
        <f>개황2!G24</f>
        <v>2192</v>
      </c>
      <c r="F25" s="106">
        <v>407</v>
      </c>
      <c r="G25" s="46">
        <f t="shared" si="0"/>
        <v>0.185</v>
      </c>
      <c r="H25" s="106">
        <v>864</v>
      </c>
      <c r="I25" s="45">
        <f t="shared" si="1"/>
        <v>0.394</v>
      </c>
      <c r="J25" s="106">
        <v>450</v>
      </c>
      <c r="K25" s="46">
        <f t="shared" si="2"/>
        <v>0.205</v>
      </c>
    </row>
    <row r="26" spans="1:11" s="60" customFormat="1" ht="15" customHeight="1">
      <c r="A26" s="298"/>
      <c r="B26" s="362"/>
      <c r="C26" s="363" t="s">
        <v>354</v>
      </c>
      <c r="D26" s="364"/>
      <c r="E26" s="97">
        <f>SUM(E20:E25)</f>
        <v>7660</v>
      </c>
      <c r="F26" s="97">
        <f>SUM(F20:F25)</f>
        <v>1967</v>
      </c>
      <c r="G26" s="46">
        <f t="shared" si="0"/>
        <v>0.256</v>
      </c>
      <c r="H26" s="97">
        <f>SUM(H20:H25)</f>
        <v>1944</v>
      </c>
      <c r="I26" s="45">
        <f t="shared" si="1"/>
        <v>0.253</v>
      </c>
      <c r="J26" s="97">
        <f>SUM(J20:J25)</f>
        <v>1591</v>
      </c>
      <c r="K26" s="46">
        <f t="shared" si="2"/>
        <v>0.207</v>
      </c>
    </row>
    <row r="27" spans="1:11" s="60" customFormat="1" ht="15" customHeight="1">
      <c r="A27" s="362"/>
      <c r="B27" s="356" t="s">
        <v>220</v>
      </c>
      <c r="C27" s="356"/>
      <c r="D27" s="293"/>
      <c r="E27" s="97">
        <f>E26+E19+E12</f>
        <v>43730</v>
      </c>
      <c r="F27" s="97">
        <f>F26+F19+F12</f>
        <v>8686</v>
      </c>
      <c r="G27" s="46">
        <f t="shared" si="0"/>
        <v>0.198</v>
      </c>
      <c r="H27" s="97">
        <f>H26+H19+H12</f>
        <v>13262</v>
      </c>
      <c r="I27" s="45">
        <f t="shared" si="1"/>
        <v>0.303</v>
      </c>
      <c r="J27" s="97">
        <f>J26+J19+J12</f>
        <v>7362</v>
      </c>
      <c r="K27" s="46">
        <f t="shared" si="2"/>
        <v>0.168</v>
      </c>
    </row>
    <row r="28" spans="1:11" s="60" customFormat="1" ht="15" customHeight="1">
      <c r="A28" s="297" t="s">
        <v>242</v>
      </c>
      <c r="B28" s="297" t="s">
        <v>340</v>
      </c>
      <c r="C28" s="195">
        <v>20</v>
      </c>
      <c r="D28" s="195" t="s">
        <v>17</v>
      </c>
      <c r="E28" s="97">
        <f>개황2!G27</f>
        <v>4419</v>
      </c>
      <c r="F28" s="106">
        <v>470</v>
      </c>
      <c r="G28" s="46">
        <f t="shared" si="0"/>
        <v>0.106</v>
      </c>
      <c r="H28" s="106">
        <v>1982</v>
      </c>
      <c r="I28" s="45">
        <f t="shared" si="1"/>
        <v>0.448</v>
      </c>
      <c r="J28" s="106">
        <v>629</v>
      </c>
      <c r="K28" s="46">
        <f t="shared" si="2"/>
        <v>0.142</v>
      </c>
    </row>
    <row r="29" spans="1:11" s="60" customFormat="1" ht="15" customHeight="1">
      <c r="A29" s="298"/>
      <c r="B29" s="298"/>
      <c r="C29" s="195">
        <v>21</v>
      </c>
      <c r="D29" s="195" t="s">
        <v>18</v>
      </c>
      <c r="E29" s="97">
        <f>개황2!G28</f>
        <v>4036</v>
      </c>
      <c r="F29" s="106">
        <v>667</v>
      </c>
      <c r="G29" s="46">
        <f t="shared" si="0"/>
        <v>0.165</v>
      </c>
      <c r="H29" s="106">
        <v>627</v>
      </c>
      <c r="I29" s="45">
        <f t="shared" si="1"/>
        <v>0.155</v>
      </c>
      <c r="J29" s="106">
        <v>810</v>
      </c>
      <c r="K29" s="46">
        <f t="shared" si="2"/>
        <v>0.2</v>
      </c>
    </row>
    <row r="30" spans="1:11" s="60" customFormat="1" ht="15" customHeight="1">
      <c r="A30" s="298"/>
      <c r="B30" s="298"/>
      <c r="C30" s="195">
        <v>22</v>
      </c>
      <c r="D30" s="195" t="s">
        <v>112</v>
      </c>
      <c r="E30" s="97">
        <f>개황2!G29</f>
        <v>2030</v>
      </c>
      <c r="F30" s="106">
        <v>97</v>
      </c>
      <c r="G30" s="46">
        <f t="shared" si="0"/>
        <v>0.047</v>
      </c>
      <c r="H30" s="106">
        <v>620</v>
      </c>
      <c r="I30" s="45">
        <f t="shared" si="1"/>
        <v>0.305</v>
      </c>
      <c r="J30" s="106">
        <v>344</v>
      </c>
      <c r="K30" s="46">
        <f t="shared" si="2"/>
        <v>0.169</v>
      </c>
    </row>
    <row r="31" spans="1:11" s="60" customFormat="1" ht="15" customHeight="1">
      <c r="A31" s="298"/>
      <c r="B31" s="298"/>
      <c r="C31" s="195">
        <v>23</v>
      </c>
      <c r="D31" s="195" t="s">
        <v>343</v>
      </c>
      <c r="E31" s="97">
        <f>개황2!G30</f>
        <v>2041</v>
      </c>
      <c r="F31" s="106">
        <v>95</v>
      </c>
      <c r="G31" s="46">
        <f t="shared" si="0"/>
        <v>0.046</v>
      </c>
      <c r="H31" s="106">
        <v>864</v>
      </c>
      <c r="I31" s="45">
        <f t="shared" si="1"/>
        <v>0.423</v>
      </c>
      <c r="J31" s="106">
        <v>345</v>
      </c>
      <c r="K31" s="46">
        <f t="shared" si="2"/>
        <v>0.169</v>
      </c>
    </row>
    <row r="32" spans="1:11" s="60" customFormat="1" ht="15" customHeight="1">
      <c r="A32" s="298"/>
      <c r="B32" s="298"/>
      <c r="C32" s="195">
        <v>24</v>
      </c>
      <c r="D32" s="72" t="s">
        <v>344</v>
      </c>
      <c r="E32" s="97">
        <f>개황2!G31</f>
        <v>1563</v>
      </c>
      <c r="F32" s="106">
        <v>491</v>
      </c>
      <c r="G32" s="46">
        <f t="shared" si="0"/>
        <v>0.314</v>
      </c>
      <c r="H32" s="106">
        <v>28</v>
      </c>
      <c r="I32" s="45">
        <f t="shared" si="1"/>
        <v>0.017</v>
      </c>
      <c r="J32" s="106">
        <v>268</v>
      </c>
      <c r="K32" s="46">
        <f t="shared" si="2"/>
        <v>0.171</v>
      </c>
    </row>
    <row r="33" spans="1:11" s="60" customFormat="1" ht="15" customHeight="1">
      <c r="A33" s="298"/>
      <c r="B33" s="298"/>
      <c r="C33" s="195">
        <v>25</v>
      </c>
      <c r="D33" s="195" t="s">
        <v>219</v>
      </c>
      <c r="E33" s="97">
        <f>개황2!G32</f>
        <v>1851</v>
      </c>
      <c r="F33" s="106">
        <v>121</v>
      </c>
      <c r="G33" s="46">
        <f t="shared" si="0"/>
        <v>0.065</v>
      </c>
      <c r="H33" s="106">
        <v>429</v>
      </c>
      <c r="I33" s="45">
        <f t="shared" si="1"/>
        <v>0.231</v>
      </c>
      <c r="J33" s="106">
        <v>351</v>
      </c>
      <c r="K33" s="46">
        <f t="shared" si="2"/>
        <v>0.189</v>
      </c>
    </row>
    <row r="34" spans="1:11" s="60" customFormat="1" ht="15" customHeight="1">
      <c r="A34" s="298"/>
      <c r="B34" s="298"/>
      <c r="C34" s="195">
        <v>26</v>
      </c>
      <c r="D34" s="195" t="s">
        <v>20</v>
      </c>
      <c r="E34" s="97">
        <f>개황2!G33</f>
        <v>1232</v>
      </c>
      <c r="F34" s="106">
        <v>128</v>
      </c>
      <c r="G34" s="46">
        <f t="shared" si="0"/>
        <v>0.103</v>
      </c>
      <c r="H34" s="106">
        <v>382</v>
      </c>
      <c r="I34" s="45">
        <f t="shared" si="1"/>
        <v>0.31</v>
      </c>
      <c r="J34" s="106">
        <v>189</v>
      </c>
      <c r="K34" s="46">
        <f t="shared" si="2"/>
        <v>0.153</v>
      </c>
    </row>
    <row r="35" spans="1:11" s="60" customFormat="1" ht="15" customHeight="1">
      <c r="A35" s="298"/>
      <c r="B35" s="362"/>
      <c r="C35" s="363" t="s">
        <v>354</v>
      </c>
      <c r="D35" s="364"/>
      <c r="E35" s="97">
        <f>SUM(E28:E34)</f>
        <v>17172</v>
      </c>
      <c r="F35" s="97">
        <f>SUM(F28:F34)</f>
        <v>2069</v>
      </c>
      <c r="G35" s="46">
        <f t="shared" si="0"/>
        <v>0.12</v>
      </c>
      <c r="H35" s="97">
        <f>SUM(H28:H34)</f>
        <v>4932</v>
      </c>
      <c r="I35" s="45">
        <f t="shared" si="1"/>
        <v>0.287</v>
      </c>
      <c r="J35" s="97">
        <f>SUM(J28:J34)</f>
        <v>2936</v>
      </c>
      <c r="K35" s="46">
        <f t="shared" si="2"/>
        <v>0.17</v>
      </c>
    </row>
    <row r="36" spans="1:11" s="60" customFormat="1" ht="15" customHeight="1">
      <c r="A36" s="298"/>
      <c r="B36" s="297" t="s">
        <v>341</v>
      </c>
      <c r="C36" s="195">
        <v>27</v>
      </c>
      <c r="D36" s="195" t="s">
        <v>346</v>
      </c>
      <c r="E36" s="97">
        <f>개황2!G35</f>
        <v>5173</v>
      </c>
      <c r="F36" s="106">
        <v>666</v>
      </c>
      <c r="G36" s="46">
        <f t="shared" si="0"/>
        <v>0.128</v>
      </c>
      <c r="H36" s="106">
        <v>1670</v>
      </c>
      <c r="I36" s="45">
        <f t="shared" si="1"/>
        <v>0.322</v>
      </c>
      <c r="J36" s="106">
        <v>955</v>
      </c>
      <c r="K36" s="46">
        <f t="shared" si="2"/>
        <v>0.184</v>
      </c>
    </row>
    <row r="37" spans="1:11" s="60" customFormat="1" ht="15" customHeight="1">
      <c r="A37" s="298"/>
      <c r="B37" s="298"/>
      <c r="C37" s="195">
        <v>28</v>
      </c>
      <c r="D37" s="195" t="s">
        <v>111</v>
      </c>
      <c r="E37" s="97">
        <f>개황2!G36</f>
        <v>6912</v>
      </c>
      <c r="F37" s="106">
        <v>1868</v>
      </c>
      <c r="G37" s="46">
        <f t="shared" si="0"/>
        <v>0.27</v>
      </c>
      <c r="H37" s="106">
        <v>2069</v>
      </c>
      <c r="I37" s="45">
        <f t="shared" si="1"/>
        <v>0.299</v>
      </c>
      <c r="J37" s="106">
        <v>1225</v>
      </c>
      <c r="K37" s="46">
        <f t="shared" si="2"/>
        <v>0.177</v>
      </c>
    </row>
    <row r="38" spans="1:11" s="60" customFormat="1" ht="15" customHeight="1">
      <c r="A38" s="298"/>
      <c r="B38" s="298"/>
      <c r="C38" s="195">
        <v>29</v>
      </c>
      <c r="D38" s="195" t="s">
        <v>553</v>
      </c>
      <c r="E38" s="97">
        <f>개황2!G37</f>
        <v>246</v>
      </c>
      <c r="F38" s="106">
        <v>40</v>
      </c>
      <c r="G38" s="46">
        <f t="shared" si="0"/>
        <v>0.162</v>
      </c>
      <c r="H38" s="106">
        <v>18</v>
      </c>
      <c r="I38" s="45">
        <f t="shared" si="1"/>
        <v>0.073</v>
      </c>
      <c r="J38" s="106">
        <v>106</v>
      </c>
      <c r="K38" s="46">
        <f t="shared" si="2"/>
        <v>0.43</v>
      </c>
    </row>
    <row r="39" spans="1:11" s="60" customFormat="1" ht="15" customHeight="1">
      <c r="A39" s="298"/>
      <c r="B39" s="298"/>
      <c r="C39" s="195">
        <v>30</v>
      </c>
      <c r="D39" s="195" t="s">
        <v>115</v>
      </c>
      <c r="E39" s="97">
        <f>개황2!G38</f>
        <v>500</v>
      </c>
      <c r="F39" s="106">
        <v>151</v>
      </c>
      <c r="G39" s="46">
        <f t="shared" si="0"/>
        <v>0.302</v>
      </c>
      <c r="H39" s="106">
        <v>109</v>
      </c>
      <c r="I39" s="45">
        <f t="shared" si="1"/>
        <v>0.218</v>
      </c>
      <c r="J39" s="106">
        <v>130</v>
      </c>
      <c r="K39" s="46">
        <f t="shared" si="2"/>
        <v>0.26</v>
      </c>
    </row>
    <row r="40" spans="1:11" s="60" customFormat="1" ht="15" customHeight="1">
      <c r="A40" s="298"/>
      <c r="B40" s="298"/>
      <c r="C40" s="195">
        <v>31</v>
      </c>
      <c r="D40" s="195" t="s">
        <v>21</v>
      </c>
      <c r="E40" s="97">
        <f>개황2!G39</f>
        <v>1010</v>
      </c>
      <c r="F40" s="106">
        <v>140</v>
      </c>
      <c r="G40" s="46">
        <f t="shared" si="0"/>
        <v>0.138</v>
      </c>
      <c r="H40" s="106">
        <v>258</v>
      </c>
      <c r="I40" s="45">
        <f t="shared" si="1"/>
        <v>0.255</v>
      </c>
      <c r="J40" s="106">
        <v>238</v>
      </c>
      <c r="K40" s="46">
        <f t="shared" si="2"/>
        <v>0.235</v>
      </c>
    </row>
    <row r="41" spans="1:11" s="60" customFormat="1" ht="15" customHeight="1">
      <c r="A41" s="298"/>
      <c r="B41" s="298"/>
      <c r="C41" s="195">
        <v>32</v>
      </c>
      <c r="D41" s="195" t="s">
        <v>22</v>
      </c>
      <c r="E41" s="97">
        <f>개황2!G40</f>
        <v>3239</v>
      </c>
      <c r="F41" s="106">
        <v>497</v>
      </c>
      <c r="G41" s="46">
        <f t="shared" si="0"/>
        <v>0.153</v>
      </c>
      <c r="H41" s="106">
        <v>943</v>
      </c>
      <c r="I41" s="45">
        <f t="shared" si="1"/>
        <v>0.291</v>
      </c>
      <c r="J41" s="106">
        <v>650</v>
      </c>
      <c r="K41" s="46">
        <f t="shared" si="2"/>
        <v>0.2</v>
      </c>
    </row>
    <row r="42" spans="1:11" s="60" customFormat="1" ht="15" customHeight="1">
      <c r="A42" s="298"/>
      <c r="B42" s="298"/>
      <c r="C42" s="195">
        <v>33</v>
      </c>
      <c r="D42" s="195" t="s">
        <v>116</v>
      </c>
      <c r="E42" s="97">
        <f>개황2!G41</f>
        <v>2631</v>
      </c>
      <c r="F42" s="106">
        <v>715</v>
      </c>
      <c r="G42" s="46">
        <f t="shared" si="0"/>
        <v>0.271</v>
      </c>
      <c r="H42" s="106">
        <v>619</v>
      </c>
      <c r="I42" s="45">
        <f t="shared" si="1"/>
        <v>0.235</v>
      </c>
      <c r="J42" s="106">
        <v>436</v>
      </c>
      <c r="K42" s="46">
        <f t="shared" si="2"/>
        <v>0.165</v>
      </c>
    </row>
    <row r="43" spans="1:11" s="60" customFormat="1" ht="15" customHeight="1">
      <c r="A43" s="298"/>
      <c r="B43" s="298"/>
      <c r="C43" s="195">
        <v>34</v>
      </c>
      <c r="D43" s="195" t="s">
        <v>529</v>
      </c>
      <c r="E43" s="97">
        <f>개황2!G42</f>
        <v>358</v>
      </c>
      <c r="F43" s="106">
        <v>35</v>
      </c>
      <c r="G43" s="46">
        <f t="shared" si="0"/>
        <v>0.097</v>
      </c>
      <c r="H43" s="106">
        <v>5</v>
      </c>
      <c r="I43" s="45">
        <f t="shared" si="1"/>
        <v>0.013</v>
      </c>
      <c r="J43" s="106">
        <v>92</v>
      </c>
      <c r="K43" s="46">
        <f t="shared" si="2"/>
        <v>0.256</v>
      </c>
    </row>
    <row r="44" spans="1:11" s="60" customFormat="1" ht="15" customHeight="1">
      <c r="A44" s="298"/>
      <c r="B44" s="298"/>
      <c r="C44" s="195">
        <v>35</v>
      </c>
      <c r="D44" s="195" t="s">
        <v>241</v>
      </c>
      <c r="E44" s="97">
        <f>개황2!G43</f>
        <v>1034</v>
      </c>
      <c r="F44" s="106">
        <v>301</v>
      </c>
      <c r="G44" s="46">
        <f t="shared" si="0"/>
        <v>0.291</v>
      </c>
      <c r="H44" s="106">
        <v>83</v>
      </c>
      <c r="I44" s="45">
        <f t="shared" si="1"/>
        <v>0.08</v>
      </c>
      <c r="J44" s="106">
        <v>229</v>
      </c>
      <c r="K44" s="46">
        <f t="shared" si="2"/>
        <v>0.221</v>
      </c>
    </row>
    <row r="45" spans="1:11" s="60" customFormat="1" ht="15" customHeight="1">
      <c r="A45" s="298"/>
      <c r="B45" s="362"/>
      <c r="C45" s="363" t="s">
        <v>354</v>
      </c>
      <c r="D45" s="364"/>
      <c r="E45" s="97">
        <f>SUM(E36:E44)</f>
        <v>21103</v>
      </c>
      <c r="F45" s="97">
        <f>SUM(F36:F44)</f>
        <v>4413</v>
      </c>
      <c r="G45" s="46">
        <f t="shared" si="0"/>
        <v>0.209</v>
      </c>
      <c r="H45" s="97">
        <f>SUM(H36:H44)</f>
        <v>5774</v>
      </c>
      <c r="I45" s="45">
        <f t="shared" si="1"/>
        <v>0.273</v>
      </c>
      <c r="J45" s="97">
        <f>SUM(J36:J44)</f>
        <v>4061</v>
      </c>
      <c r="K45" s="46">
        <f t="shared" si="2"/>
        <v>0.192</v>
      </c>
    </row>
    <row r="46" spans="1:11" s="60" customFormat="1" ht="14.25" customHeight="1">
      <c r="A46" s="298"/>
      <c r="B46" s="297" t="s">
        <v>342</v>
      </c>
      <c r="C46" s="195">
        <v>36</v>
      </c>
      <c r="D46" s="195" t="s">
        <v>23</v>
      </c>
      <c r="E46" s="97">
        <f>개황2!G45</f>
        <v>2638</v>
      </c>
      <c r="F46" s="106">
        <v>662</v>
      </c>
      <c r="G46" s="46">
        <f t="shared" si="0"/>
        <v>0.25</v>
      </c>
      <c r="H46" s="106">
        <v>32</v>
      </c>
      <c r="I46" s="45">
        <f t="shared" si="1"/>
        <v>0.012</v>
      </c>
      <c r="J46" s="106">
        <v>578</v>
      </c>
      <c r="K46" s="46">
        <f t="shared" si="2"/>
        <v>0.219</v>
      </c>
    </row>
    <row r="47" spans="1:11" s="60" customFormat="1" ht="14.25" customHeight="1">
      <c r="A47" s="298"/>
      <c r="B47" s="298"/>
      <c r="C47" s="195">
        <v>37</v>
      </c>
      <c r="D47" s="195" t="s">
        <v>24</v>
      </c>
      <c r="E47" s="97">
        <f>개황2!G46</f>
        <v>3753</v>
      </c>
      <c r="F47" s="106">
        <v>886</v>
      </c>
      <c r="G47" s="46">
        <f t="shared" si="0"/>
        <v>0.236</v>
      </c>
      <c r="H47" s="106">
        <v>32</v>
      </c>
      <c r="I47" s="45">
        <f t="shared" si="1"/>
        <v>0.008</v>
      </c>
      <c r="J47" s="106">
        <v>780</v>
      </c>
      <c r="K47" s="46">
        <f t="shared" si="2"/>
        <v>0.207</v>
      </c>
    </row>
    <row r="48" spans="1:11" s="60" customFormat="1" ht="14.25" customHeight="1">
      <c r="A48" s="298"/>
      <c r="B48" s="298"/>
      <c r="C48" s="195">
        <v>38</v>
      </c>
      <c r="D48" s="195" t="s">
        <v>25</v>
      </c>
      <c r="E48" s="97">
        <f>개황2!G47</f>
        <v>2810</v>
      </c>
      <c r="F48" s="106">
        <v>19</v>
      </c>
      <c r="G48" s="46">
        <f t="shared" si="0"/>
        <v>0.006</v>
      </c>
      <c r="H48" s="106">
        <v>1315</v>
      </c>
      <c r="I48" s="45">
        <f t="shared" si="1"/>
        <v>0.467</v>
      </c>
      <c r="J48" s="106">
        <v>476</v>
      </c>
      <c r="K48" s="46">
        <f t="shared" si="2"/>
        <v>0.169</v>
      </c>
    </row>
    <row r="49" spans="1:11" s="60" customFormat="1" ht="14.25" customHeight="1">
      <c r="A49" s="298"/>
      <c r="B49" s="298"/>
      <c r="C49" s="195">
        <v>39</v>
      </c>
      <c r="D49" s="195" t="s">
        <v>479</v>
      </c>
      <c r="E49" s="97">
        <f>개황2!G48</f>
        <v>1074</v>
      </c>
      <c r="F49" s="106">
        <v>213</v>
      </c>
      <c r="G49" s="46">
        <f t="shared" si="0"/>
        <v>0.198</v>
      </c>
      <c r="H49" s="106">
        <v>125</v>
      </c>
      <c r="I49" s="45">
        <f t="shared" si="1"/>
        <v>0.116</v>
      </c>
      <c r="J49" s="106">
        <v>298</v>
      </c>
      <c r="K49" s="46">
        <f t="shared" si="2"/>
        <v>0.277</v>
      </c>
    </row>
    <row r="50" spans="1:11" s="60" customFormat="1" ht="14.25" customHeight="1">
      <c r="A50" s="298"/>
      <c r="B50" s="298"/>
      <c r="C50" s="195">
        <v>40</v>
      </c>
      <c r="D50" s="195" t="s">
        <v>26</v>
      </c>
      <c r="E50" s="97">
        <f>개황2!G49</f>
        <v>4178</v>
      </c>
      <c r="F50" s="106">
        <v>460</v>
      </c>
      <c r="G50" s="46">
        <f t="shared" si="0"/>
        <v>0.11</v>
      </c>
      <c r="H50" s="106">
        <v>39</v>
      </c>
      <c r="I50" s="45">
        <f t="shared" si="1"/>
        <v>0.009</v>
      </c>
      <c r="J50" s="106">
        <v>588</v>
      </c>
      <c r="K50" s="46">
        <f t="shared" si="2"/>
        <v>0.14</v>
      </c>
    </row>
    <row r="51" spans="1:11" s="60" customFormat="1" ht="14.25" customHeight="1">
      <c r="A51" s="298"/>
      <c r="B51" s="362"/>
      <c r="C51" s="363" t="s">
        <v>354</v>
      </c>
      <c r="D51" s="364"/>
      <c r="E51" s="97">
        <f>SUM(E46:E50)</f>
        <v>14453</v>
      </c>
      <c r="F51" s="97">
        <f>SUM(F46:F50)</f>
        <v>2240</v>
      </c>
      <c r="G51" s="46">
        <f t="shared" si="0"/>
        <v>0.154</v>
      </c>
      <c r="H51" s="97">
        <f>SUM(H46:H50)</f>
        <v>1543</v>
      </c>
      <c r="I51" s="45">
        <f t="shared" si="1"/>
        <v>0.106</v>
      </c>
      <c r="J51" s="97">
        <f>SUM(J46:J50)</f>
        <v>2720</v>
      </c>
      <c r="K51" s="46">
        <f t="shared" si="2"/>
        <v>0.188</v>
      </c>
    </row>
    <row r="52" spans="1:11" s="60" customFormat="1" ht="14.25" customHeight="1">
      <c r="A52" s="362"/>
      <c r="B52" s="356" t="s">
        <v>220</v>
      </c>
      <c r="C52" s="356"/>
      <c r="D52" s="293"/>
      <c r="E52" s="97">
        <f>E51+E45+E35</f>
        <v>52728</v>
      </c>
      <c r="F52" s="97">
        <f>F51+F45+F35</f>
        <v>8722</v>
      </c>
      <c r="G52" s="46">
        <f t="shared" si="0"/>
        <v>0.165</v>
      </c>
      <c r="H52" s="97">
        <f>H51+H45+H35</f>
        <v>12249</v>
      </c>
      <c r="I52" s="45">
        <f t="shared" si="1"/>
        <v>0.232</v>
      </c>
      <c r="J52" s="97">
        <f>J51+J45+J35</f>
        <v>9717</v>
      </c>
      <c r="K52" s="46">
        <f t="shared" si="2"/>
        <v>0.184</v>
      </c>
    </row>
    <row r="53" spans="1:11" s="60" customFormat="1" ht="15" customHeight="1">
      <c r="A53" s="371" t="s">
        <v>351</v>
      </c>
      <c r="B53" s="297" t="s">
        <v>340</v>
      </c>
      <c r="C53" s="195">
        <v>41</v>
      </c>
      <c r="D53" s="195" t="s">
        <v>27</v>
      </c>
      <c r="E53" s="97">
        <f>개황2!G52</f>
        <v>1996</v>
      </c>
      <c r="F53" s="106">
        <v>524</v>
      </c>
      <c r="G53" s="46">
        <f t="shared" si="0"/>
        <v>0.262</v>
      </c>
      <c r="H53" s="106">
        <v>245</v>
      </c>
      <c r="I53" s="45">
        <f t="shared" si="1"/>
        <v>0.122</v>
      </c>
      <c r="J53" s="106">
        <v>420</v>
      </c>
      <c r="K53" s="46">
        <f t="shared" si="2"/>
        <v>0.21</v>
      </c>
    </row>
    <row r="54" spans="1:11" s="60" customFormat="1" ht="15.75" customHeight="1">
      <c r="A54" s="365"/>
      <c r="B54" s="298"/>
      <c r="C54" s="195">
        <v>42</v>
      </c>
      <c r="D54" s="195" t="s">
        <v>123</v>
      </c>
      <c r="E54" s="97">
        <f>개황2!G53</f>
        <v>2809</v>
      </c>
      <c r="F54" s="106">
        <v>505</v>
      </c>
      <c r="G54" s="46">
        <f t="shared" si="0"/>
        <v>0.179</v>
      </c>
      <c r="H54" s="106">
        <v>1307</v>
      </c>
      <c r="I54" s="45">
        <f t="shared" si="1"/>
        <v>0.465</v>
      </c>
      <c r="J54" s="106">
        <v>400</v>
      </c>
      <c r="K54" s="46">
        <f t="shared" si="2"/>
        <v>0.142</v>
      </c>
    </row>
    <row r="55" spans="1:11" s="60" customFormat="1" ht="15.75" customHeight="1">
      <c r="A55" s="365"/>
      <c r="B55" s="298"/>
      <c r="C55" s="195">
        <v>43</v>
      </c>
      <c r="D55" s="195" t="s">
        <v>28</v>
      </c>
      <c r="E55" s="97">
        <f>개황2!G54</f>
        <v>4920</v>
      </c>
      <c r="F55" s="106">
        <v>1273</v>
      </c>
      <c r="G55" s="46">
        <f t="shared" si="0"/>
        <v>0.258</v>
      </c>
      <c r="H55" s="106">
        <v>177</v>
      </c>
      <c r="I55" s="45">
        <f t="shared" si="1"/>
        <v>0.035</v>
      </c>
      <c r="J55" s="106">
        <v>1133</v>
      </c>
      <c r="K55" s="46">
        <f t="shared" si="2"/>
        <v>0.23</v>
      </c>
    </row>
    <row r="56" spans="1:11" s="60" customFormat="1" ht="15.75" customHeight="1">
      <c r="A56" s="365"/>
      <c r="B56" s="298"/>
      <c r="C56" s="195">
        <v>44</v>
      </c>
      <c r="D56" s="195" t="s">
        <v>29</v>
      </c>
      <c r="E56" s="97">
        <f>개황2!G55</f>
        <v>2757</v>
      </c>
      <c r="F56" s="106">
        <v>809</v>
      </c>
      <c r="G56" s="46">
        <f t="shared" si="0"/>
        <v>0.293</v>
      </c>
      <c r="H56" s="106">
        <v>2</v>
      </c>
      <c r="I56" s="45">
        <f t="shared" si="1"/>
        <v>0</v>
      </c>
      <c r="J56" s="106">
        <v>480</v>
      </c>
      <c r="K56" s="46">
        <f t="shared" si="2"/>
        <v>0.174</v>
      </c>
    </row>
    <row r="57" spans="1:11" s="60" customFormat="1" ht="15.75" customHeight="1">
      <c r="A57" s="365"/>
      <c r="B57" s="298"/>
      <c r="C57" s="195">
        <v>45</v>
      </c>
      <c r="D57" s="195" t="s">
        <v>127</v>
      </c>
      <c r="E57" s="97">
        <f>개황2!G56</f>
        <v>2679</v>
      </c>
      <c r="F57" s="106">
        <v>1188</v>
      </c>
      <c r="G57" s="46">
        <f t="shared" si="0"/>
        <v>0.443</v>
      </c>
      <c r="H57" s="106">
        <v>419</v>
      </c>
      <c r="I57" s="45">
        <f t="shared" si="1"/>
        <v>0.156</v>
      </c>
      <c r="J57" s="106">
        <v>450</v>
      </c>
      <c r="K57" s="46">
        <f t="shared" si="2"/>
        <v>0.167</v>
      </c>
    </row>
    <row r="58" spans="1:11" s="60" customFormat="1" ht="15.75" customHeight="1">
      <c r="A58" s="365"/>
      <c r="B58" s="365"/>
      <c r="C58" s="363" t="s">
        <v>354</v>
      </c>
      <c r="D58" s="366"/>
      <c r="E58" s="97">
        <f>SUM(E53:E57)</f>
        <v>15161</v>
      </c>
      <c r="F58" s="97">
        <f>SUM(F53:F57)</f>
        <v>4299</v>
      </c>
      <c r="G58" s="46">
        <f t="shared" si="0"/>
        <v>0.283</v>
      </c>
      <c r="H58" s="97">
        <f>SUM(H53:H57)</f>
        <v>2150</v>
      </c>
      <c r="I58" s="45">
        <f t="shared" si="1"/>
        <v>0.141</v>
      </c>
      <c r="J58" s="97">
        <f>SUM(J53:J57)</f>
        <v>2883</v>
      </c>
      <c r="K58" s="46">
        <f t="shared" si="2"/>
        <v>0.19</v>
      </c>
    </row>
    <row r="59" spans="1:11" s="60" customFormat="1" ht="15.75" customHeight="1">
      <c r="A59" s="365"/>
      <c r="B59" s="297" t="s">
        <v>341</v>
      </c>
      <c r="C59" s="195">
        <v>46</v>
      </c>
      <c r="D59" s="12" t="s">
        <v>555</v>
      </c>
      <c r="E59" s="97">
        <f>개황2!G58</f>
        <v>1212</v>
      </c>
      <c r="F59" s="106">
        <v>447</v>
      </c>
      <c r="G59" s="46">
        <f t="shared" si="0"/>
        <v>0.368</v>
      </c>
      <c r="H59" s="106">
        <v>16</v>
      </c>
      <c r="I59" s="45">
        <f t="shared" si="1"/>
        <v>0.013</v>
      </c>
      <c r="J59" s="106">
        <v>345</v>
      </c>
      <c r="K59" s="46">
        <f t="shared" si="2"/>
        <v>0.284</v>
      </c>
    </row>
    <row r="60" spans="1:11" s="60" customFormat="1" ht="15.75" customHeight="1">
      <c r="A60" s="365"/>
      <c r="B60" s="298"/>
      <c r="C60" s="195">
        <v>47</v>
      </c>
      <c r="D60" s="195" t="s">
        <v>503</v>
      </c>
      <c r="E60" s="97">
        <f>개황2!G59</f>
        <v>925</v>
      </c>
      <c r="F60" s="106">
        <v>64</v>
      </c>
      <c r="G60" s="46">
        <f t="shared" si="0"/>
        <v>0.069</v>
      </c>
      <c r="H60" s="106">
        <v>15</v>
      </c>
      <c r="I60" s="45">
        <f t="shared" si="1"/>
        <v>0.016</v>
      </c>
      <c r="J60" s="106">
        <v>324</v>
      </c>
      <c r="K60" s="46">
        <f t="shared" si="2"/>
        <v>0.35</v>
      </c>
    </row>
    <row r="61" spans="1:11" s="60" customFormat="1" ht="15.75" customHeight="1">
      <c r="A61" s="365"/>
      <c r="B61" s="298"/>
      <c r="C61" s="195">
        <v>48</v>
      </c>
      <c r="D61" s="195" t="s">
        <v>70</v>
      </c>
      <c r="E61" s="97">
        <f>개황2!G60</f>
        <v>1409</v>
      </c>
      <c r="F61" s="106">
        <v>275</v>
      </c>
      <c r="G61" s="46">
        <f t="shared" si="0"/>
        <v>0.195</v>
      </c>
      <c r="H61" s="106">
        <v>205</v>
      </c>
      <c r="I61" s="45">
        <f t="shared" si="1"/>
        <v>0.145</v>
      </c>
      <c r="J61" s="106">
        <v>371</v>
      </c>
      <c r="K61" s="46">
        <f t="shared" si="2"/>
        <v>0.263</v>
      </c>
    </row>
    <row r="62" spans="1:11" s="60" customFormat="1" ht="15.75" customHeight="1">
      <c r="A62" s="365"/>
      <c r="B62" s="298"/>
      <c r="C62" s="195">
        <v>49</v>
      </c>
      <c r="D62" s="195" t="s">
        <v>124</v>
      </c>
      <c r="E62" s="97">
        <f>개황2!G61</f>
        <v>2711</v>
      </c>
      <c r="F62" s="106">
        <v>245</v>
      </c>
      <c r="G62" s="46">
        <f t="shared" si="0"/>
        <v>0.09</v>
      </c>
      <c r="H62" s="106">
        <v>970</v>
      </c>
      <c r="I62" s="45">
        <f t="shared" si="1"/>
        <v>0.357</v>
      </c>
      <c r="J62" s="106">
        <v>496</v>
      </c>
      <c r="K62" s="46">
        <f t="shared" si="2"/>
        <v>0.182</v>
      </c>
    </row>
    <row r="63" spans="1:11" s="60" customFormat="1" ht="15.75" customHeight="1">
      <c r="A63" s="365"/>
      <c r="B63" s="298"/>
      <c r="C63" s="195">
        <v>50</v>
      </c>
      <c r="D63" s="195" t="s">
        <v>30</v>
      </c>
      <c r="E63" s="97">
        <f>개황2!G62</f>
        <v>477</v>
      </c>
      <c r="F63" s="106">
        <v>28</v>
      </c>
      <c r="G63" s="46">
        <f t="shared" si="0"/>
        <v>0.058</v>
      </c>
      <c r="H63" s="106">
        <v>1</v>
      </c>
      <c r="I63" s="45">
        <f t="shared" si="1"/>
        <v>0.002</v>
      </c>
      <c r="J63" s="106">
        <v>130</v>
      </c>
      <c r="K63" s="46">
        <f t="shared" si="2"/>
        <v>0.272</v>
      </c>
    </row>
    <row r="64" spans="1:11" s="60" customFormat="1" ht="15.75" customHeight="1">
      <c r="A64" s="365"/>
      <c r="B64" s="298"/>
      <c r="C64" s="195">
        <v>51</v>
      </c>
      <c r="D64" s="195" t="s">
        <v>31</v>
      </c>
      <c r="E64" s="97">
        <f>개황2!G63</f>
        <v>3794</v>
      </c>
      <c r="F64" s="106">
        <v>1198</v>
      </c>
      <c r="G64" s="46">
        <f t="shared" si="0"/>
        <v>0.315</v>
      </c>
      <c r="H64" s="106">
        <v>34</v>
      </c>
      <c r="I64" s="45">
        <f t="shared" si="1"/>
        <v>0.008</v>
      </c>
      <c r="J64" s="106">
        <v>540</v>
      </c>
      <c r="K64" s="46">
        <f t="shared" si="2"/>
        <v>0.142</v>
      </c>
    </row>
    <row r="65" spans="1:11" s="60" customFormat="1" ht="15.75" customHeight="1">
      <c r="A65" s="365"/>
      <c r="B65" s="365"/>
      <c r="C65" s="363" t="s">
        <v>354</v>
      </c>
      <c r="D65" s="364"/>
      <c r="E65" s="97">
        <f>SUM(E59:E64)</f>
        <v>10528</v>
      </c>
      <c r="F65" s="97">
        <f>SUM(F59:F64)</f>
        <v>2257</v>
      </c>
      <c r="G65" s="46">
        <f t="shared" si="0"/>
        <v>0.214</v>
      </c>
      <c r="H65" s="97">
        <f>SUM(H59:H64)</f>
        <v>1241</v>
      </c>
      <c r="I65" s="45">
        <f t="shared" si="1"/>
        <v>0.117</v>
      </c>
      <c r="J65" s="97">
        <f>SUM(J59:J64)</f>
        <v>2206</v>
      </c>
      <c r="K65" s="46">
        <f t="shared" si="2"/>
        <v>0.209</v>
      </c>
    </row>
    <row r="66" spans="1:11" s="60" customFormat="1" ht="15.75" customHeight="1">
      <c r="A66" s="365"/>
      <c r="B66" s="297" t="s">
        <v>342</v>
      </c>
      <c r="C66" s="195">
        <v>52</v>
      </c>
      <c r="D66" s="195" t="s">
        <v>129</v>
      </c>
      <c r="E66" s="97">
        <f>개황2!G65</f>
        <v>3400</v>
      </c>
      <c r="F66" s="106">
        <v>1222</v>
      </c>
      <c r="G66" s="46">
        <f t="shared" si="0"/>
        <v>0.359</v>
      </c>
      <c r="H66" s="106">
        <v>167</v>
      </c>
      <c r="I66" s="45">
        <f t="shared" si="1"/>
        <v>0.049</v>
      </c>
      <c r="J66" s="106">
        <v>586</v>
      </c>
      <c r="K66" s="46">
        <f t="shared" si="2"/>
        <v>0.172</v>
      </c>
    </row>
    <row r="67" spans="1:11" s="60" customFormat="1" ht="15.75" customHeight="1">
      <c r="A67" s="365"/>
      <c r="B67" s="298"/>
      <c r="C67" s="195">
        <v>53</v>
      </c>
      <c r="D67" s="195" t="s">
        <v>74</v>
      </c>
      <c r="E67" s="97">
        <f>개황2!G66</f>
        <v>1487</v>
      </c>
      <c r="F67" s="106">
        <v>362</v>
      </c>
      <c r="G67" s="46">
        <f t="shared" si="0"/>
        <v>0.243</v>
      </c>
      <c r="H67" s="106">
        <v>443</v>
      </c>
      <c r="I67" s="45">
        <f t="shared" si="1"/>
        <v>0.297</v>
      </c>
      <c r="J67" s="106">
        <v>208</v>
      </c>
      <c r="K67" s="46">
        <f t="shared" si="2"/>
        <v>0.139</v>
      </c>
    </row>
    <row r="68" spans="1:11" s="60" customFormat="1" ht="15.75" customHeight="1">
      <c r="A68" s="365"/>
      <c r="B68" s="298"/>
      <c r="C68" s="195">
        <v>54</v>
      </c>
      <c r="D68" s="195" t="s">
        <v>504</v>
      </c>
      <c r="E68" s="97">
        <f>개황2!G67</f>
        <v>443</v>
      </c>
      <c r="F68" s="106">
        <v>145</v>
      </c>
      <c r="G68" s="46">
        <f t="shared" si="0"/>
        <v>0.327</v>
      </c>
      <c r="H68" s="106">
        <v>5</v>
      </c>
      <c r="I68" s="45">
        <f t="shared" si="1"/>
        <v>0.011</v>
      </c>
      <c r="J68" s="106">
        <v>144</v>
      </c>
      <c r="K68" s="46">
        <f t="shared" si="2"/>
        <v>0.325</v>
      </c>
    </row>
    <row r="69" spans="1:11" s="60" customFormat="1" ht="15.75" customHeight="1">
      <c r="A69" s="365"/>
      <c r="B69" s="298"/>
      <c r="C69" s="195">
        <v>55</v>
      </c>
      <c r="D69" s="195" t="s">
        <v>131</v>
      </c>
      <c r="E69" s="97">
        <f>개황2!G68</f>
        <v>2471</v>
      </c>
      <c r="F69" s="106">
        <v>972</v>
      </c>
      <c r="G69" s="46">
        <f t="shared" si="0"/>
        <v>0.393</v>
      </c>
      <c r="H69" s="106">
        <v>20</v>
      </c>
      <c r="I69" s="45">
        <f t="shared" si="1"/>
        <v>0.008</v>
      </c>
      <c r="J69" s="106">
        <v>450</v>
      </c>
      <c r="K69" s="46">
        <f t="shared" si="2"/>
        <v>0.182</v>
      </c>
    </row>
    <row r="70" spans="1:11" s="60" customFormat="1" ht="15.75" customHeight="1">
      <c r="A70" s="365"/>
      <c r="B70" s="298"/>
      <c r="C70" s="195">
        <v>56</v>
      </c>
      <c r="D70" s="195" t="s">
        <v>32</v>
      </c>
      <c r="E70" s="97">
        <f>개황2!G69</f>
        <v>1786</v>
      </c>
      <c r="F70" s="106">
        <v>881</v>
      </c>
      <c r="G70" s="46">
        <f t="shared" si="0"/>
        <v>0.493</v>
      </c>
      <c r="H70" s="106">
        <v>356</v>
      </c>
      <c r="I70" s="45">
        <f t="shared" si="1"/>
        <v>0.199</v>
      </c>
      <c r="J70" s="106">
        <v>230</v>
      </c>
      <c r="K70" s="46">
        <f t="shared" si="2"/>
        <v>0.128</v>
      </c>
    </row>
    <row r="71" spans="1:11" s="60" customFormat="1" ht="15.75" customHeight="1">
      <c r="A71" s="365"/>
      <c r="B71" s="298"/>
      <c r="C71" s="195">
        <v>57</v>
      </c>
      <c r="D71" s="195" t="s">
        <v>161</v>
      </c>
      <c r="E71" s="97">
        <f>개황2!G70</f>
        <v>309</v>
      </c>
      <c r="F71" s="106">
        <v>33</v>
      </c>
      <c r="G71" s="46">
        <v>0.01</v>
      </c>
      <c r="H71" s="106">
        <v>1</v>
      </c>
      <c r="I71" s="45">
        <f t="shared" si="1"/>
        <v>0.003</v>
      </c>
      <c r="J71" s="106">
        <v>148</v>
      </c>
      <c r="K71" s="46">
        <f t="shared" si="2"/>
        <v>0.478</v>
      </c>
    </row>
    <row r="72" spans="1:11" s="60" customFormat="1" ht="15.75" customHeight="1">
      <c r="A72" s="365"/>
      <c r="B72" s="362"/>
      <c r="C72" s="363" t="s">
        <v>354</v>
      </c>
      <c r="D72" s="364"/>
      <c r="E72" s="97">
        <f>SUM(E66:E71)</f>
        <v>9896</v>
      </c>
      <c r="F72" s="97">
        <f>SUM(F66:F71)</f>
        <v>3615</v>
      </c>
      <c r="G72" s="46">
        <f t="shared" si="0"/>
        <v>0.365</v>
      </c>
      <c r="H72" s="97">
        <f>SUM(H66:H71)</f>
        <v>992</v>
      </c>
      <c r="I72" s="45">
        <f t="shared" si="1"/>
        <v>0.1</v>
      </c>
      <c r="J72" s="97">
        <f>SUM(J66:J71)</f>
        <v>1766</v>
      </c>
      <c r="K72" s="46">
        <f t="shared" si="2"/>
        <v>0.178</v>
      </c>
    </row>
    <row r="73" spans="1:11" s="60" customFormat="1" ht="15.75" customHeight="1">
      <c r="A73" s="365"/>
      <c r="B73" s="297" t="s">
        <v>556</v>
      </c>
      <c r="C73" s="195">
        <v>58</v>
      </c>
      <c r="D73" s="195" t="s">
        <v>133</v>
      </c>
      <c r="E73" s="97">
        <f>개황2!G72</f>
        <v>1548</v>
      </c>
      <c r="F73" s="106">
        <v>848</v>
      </c>
      <c r="G73" s="46">
        <f aca="true" t="shared" si="3" ref="G73:G97">ROUNDDOWN((F73/E73),3)</f>
        <v>0.547</v>
      </c>
      <c r="H73" s="106">
        <v>4</v>
      </c>
      <c r="I73" s="45">
        <f aca="true" t="shared" si="4" ref="I73:I97">ROUNDDOWN((H73/E73),3)</f>
        <v>0.002</v>
      </c>
      <c r="J73" s="106">
        <v>271</v>
      </c>
      <c r="K73" s="46">
        <f aca="true" t="shared" si="5" ref="K73:K97">ROUNDDOWN((J73/E73),3)</f>
        <v>0.175</v>
      </c>
    </row>
    <row r="74" spans="1:11" s="60" customFormat="1" ht="15.75" customHeight="1">
      <c r="A74" s="365"/>
      <c r="B74" s="298"/>
      <c r="C74" s="195">
        <v>59</v>
      </c>
      <c r="D74" s="195" t="s">
        <v>33</v>
      </c>
      <c r="E74" s="97">
        <f>개황2!G73</f>
        <v>2064</v>
      </c>
      <c r="F74" s="106">
        <v>463</v>
      </c>
      <c r="G74" s="46">
        <f t="shared" si="3"/>
        <v>0.224</v>
      </c>
      <c r="H74" s="106">
        <v>186</v>
      </c>
      <c r="I74" s="45">
        <f t="shared" si="4"/>
        <v>0.09</v>
      </c>
      <c r="J74" s="106">
        <v>571</v>
      </c>
      <c r="K74" s="46">
        <f t="shared" si="5"/>
        <v>0.276</v>
      </c>
    </row>
    <row r="75" spans="1:11" s="60" customFormat="1" ht="15.75" customHeight="1">
      <c r="A75" s="365"/>
      <c r="B75" s="298"/>
      <c r="C75" s="195">
        <v>60</v>
      </c>
      <c r="D75" s="195" t="s">
        <v>135</v>
      </c>
      <c r="E75" s="97">
        <f>개황2!G74</f>
        <v>2285</v>
      </c>
      <c r="F75" s="106">
        <v>526</v>
      </c>
      <c r="G75" s="46">
        <f t="shared" si="3"/>
        <v>0.23</v>
      </c>
      <c r="H75" s="106">
        <v>545</v>
      </c>
      <c r="I75" s="45">
        <f t="shared" si="4"/>
        <v>0.238</v>
      </c>
      <c r="J75" s="106">
        <v>440</v>
      </c>
      <c r="K75" s="46">
        <f t="shared" si="5"/>
        <v>0.192</v>
      </c>
    </row>
    <row r="76" spans="1:11" s="60" customFormat="1" ht="15.75" customHeight="1">
      <c r="A76" s="365"/>
      <c r="B76" s="298"/>
      <c r="C76" s="195">
        <v>61</v>
      </c>
      <c r="D76" s="195" t="s">
        <v>501</v>
      </c>
      <c r="E76" s="97">
        <f>개황2!G75</f>
        <v>516</v>
      </c>
      <c r="F76" s="106">
        <v>278</v>
      </c>
      <c r="G76" s="46">
        <f t="shared" si="3"/>
        <v>0.538</v>
      </c>
      <c r="H76" s="106">
        <v>31</v>
      </c>
      <c r="I76" s="45">
        <f t="shared" si="4"/>
        <v>0.06</v>
      </c>
      <c r="J76" s="106">
        <v>90</v>
      </c>
      <c r="K76" s="46">
        <f t="shared" si="5"/>
        <v>0.174</v>
      </c>
    </row>
    <row r="77" spans="1:11" s="60" customFormat="1" ht="15.75" customHeight="1">
      <c r="A77" s="365"/>
      <c r="B77" s="298"/>
      <c r="C77" s="195">
        <v>62</v>
      </c>
      <c r="D77" s="195" t="s">
        <v>34</v>
      </c>
      <c r="E77" s="97">
        <f>개황2!G76</f>
        <v>1082</v>
      </c>
      <c r="F77" s="106">
        <v>465</v>
      </c>
      <c r="G77" s="46">
        <f t="shared" si="3"/>
        <v>0.429</v>
      </c>
      <c r="H77" s="106">
        <v>227</v>
      </c>
      <c r="I77" s="45">
        <f t="shared" si="4"/>
        <v>0.209</v>
      </c>
      <c r="J77" s="106">
        <v>238</v>
      </c>
      <c r="K77" s="46">
        <f t="shared" si="5"/>
        <v>0.219</v>
      </c>
    </row>
    <row r="78" spans="1:11" ht="15.75" customHeight="1">
      <c r="A78" s="365"/>
      <c r="B78" s="298"/>
      <c r="C78" s="195">
        <v>63</v>
      </c>
      <c r="D78" s="195" t="s">
        <v>35</v>
      </c>
      <c r="E78" s="97">
        <f>개황2!G77</f>
        <v>1374</v>
      </c>
      <c r="F78" s="213">
        <v>432</v>
      </c>
      <c r="G78" s="46">
        <f t="shared" si="3"/>
        <v>0.314</v>
      </c>
      <c r="H78" s="213">
        <v>108</v>
      </c>
      <c r="I78" s="45">
        <f t="shared" si="4"/>
        <v>0.078</v>
      </c>
      <c r="J78" s="213">
        <v>221</v>
      </c>
      <c r="K78" s="46">
        <f t="shared" si="5"/>
        <v>0.16</v>
      </c>
    </row>
    <row r="79" spans="1:11" ht="15.75" customHeight="1">
      <c r="A79" s="365"/>
      <c r="B79" s="362"/>
      <c r="C79" s="363" t="s">
        <v>354</v>
      </c>
      <c r="D79" s="364"/>
      <c r="E79" s="97">
        <f>SUM(E73:E78)</f>
        <v>8869</v>
      </c>
      <c r="F79" s="97">
        <f>SUM(F73:F78)</f>
        <v>3012</v>
      </c>
      <c r="G79" s="46">
        <f t="shared" si="3"/>
        <v>0.339</v>
      </c>
      <c r="H79" s="97">
        <f>SUM(H73:H78)</f>
        <v>1101</v>
      </c>
      <c r="I79" s="45">
        <f t="shared" si="4"/>
        <v>0.124</v>
      </c>
      <c r="J79" s="97">
        <f>SUM(J73:J78)</f>
        <v>1831</v>
      </c>
      <c r="K79" s="46">
        <f t="shared" si="5"/>
        <v>0.206</v>
      </c>
    </row>
    <row r="80" spans="1:11" ht="15.75" customHeight="1">
      <c r="A80" s="362"/>
      <c r="B80" s="356" t="s">
        <v>220</v>
      </c>
      <c r="C80" s="356"/>
      <c r="D80" s="293"/>
      <c r="E80" s="97">
        <f>E79+E72+E65+E58</f>
        <v>44454</v>
      </c>
      <c r="F80" s="97">
        <f>F79+F72+F65+F58</f>
        <v>13183</v>
      </c>
      <c r="G80" s="46">
        <f t="shared" si="3"/>
        <v>0.296</v>
      </c>
      <c r="H80" s="97">
        <f>H79+H72+H65+H58</f>
        <v>5484</v>
      </c>
      <c r="I80" s="45">
        <f t="shared" si="4"/>
        <v>0.123</v>
      </c>
      <c r="J80" s="97">
        <f>J79+J72+J65+J58</f>
        <v>8686</v>
      </c>
      <c r="K80" s="46">
        <f t="shared" si="5"/>
        <v>0.195</v>
      </c>
    </row>
    <row r="81" spans="1:11" ht="15.75" customHeight="1">
      <c r="A81" s="295" t="s">
        <v>558</v>
      </c>
      <c r="B81" s="295" t="s">
        <v>340</v>
      </c>
      <c r="C81" s="195">
        <v>64</v>
      </c>
      <c r="D81" s="195" t="s">
        <v>36</v>
      </c>
      <c r="E81" s="97">
        <f>개황2!G80</f>
        <v>2519</v>
      </c>
      <c r="F81" s="106">
        <v>373</v>
      </c>
      <c r="G81" s="46">
        <f t="shared" si="3"/>
        <v>0.148</v>
      </c>
      <c r="H81" s="106">
        <v>231</v>
      </c>
      <c r="I81" s="45">
        <f t="shared" si="4"/>
        <v>0.091</v>
      </c>
      <c r="J81" s="106">
        <v>490</v>
      </c>
      <c r="K81" s="46">
        <f t="shared" si="5"/>
        <v>0.194</v>
      </c>
    </row>
    <row r="82" spans="1:11" ht="15.75" customHeight="1">
      <c r="A82" s="295"/>
      <c r="B82" s="295"/>
      <c r="C82" s="195">
        <v>65</v>
      </c>
      <c r="D82" s="195" t="s">
        <v>37</v>
      </c>
      <c r="E82" s="97">
        <f>개황2!G81</f>
        <v>2346</v>
      </c>
      <c r="F82" s="106">
        <v>425</v>
      </c>
      <c r="G82" s="46">
        <f t="shared" si="3"/>
        <v>0.181</v>
      </c>
      <c r="H82" s="106">
        <v>396</v>
      </c>
      <c r="I82" s="45">
        <f t="shared" si="4"/>
        <v>0.168</v>
      </c>
      <c r="J82" s="106">
        <v>396</v>
      </c>
      <c r="K82" s="46">
        <f t="shared" si="5"/>
        <v>0.168</v>
      </c>
    </row>
    <row r="83" spans="1:11" ht="15.75" customHeight="1">
      <c r="A83" s="295"/>
      <c r="B83" s="295"/>
      <c r="C83" s="195">
        <v>66</v>
      </c>
      <c r="D83" s="195" t="s">
        <v>73</v>
      </c>
      <c r="E83" s="97">
        <f>개황2!G82</f>
        <v>1990</v>
      </c>
      <c r="F83" s="106">
        <v>304</v>
      </c>
      <c r="G83" s="46">
        <f t="shared" si="3"/>
        <v>0.152</v>
      </c>
      <c r="H83" s="106">
        <v>355</v>
      </c>
      <c r="I83" s="45">
        <f t="shared" si="4"/>
        <v>0.178</v>
      </c>
      <c r="J83" s="106">
        <v>380</v>
      </c>
      <c r="K83" s="46">
        <f t="shared" si="5"/>
        <v>0.19</v>
      </c>
    </row>
    <row r="84" spans="1:11" ht="15.75" customHeight="1">
      <c r="A84" s="295"/>
      <c r="B84" s="295"/>
      <c r="C84" s="195">
        <v>67</v>
      </c>
      <c r="D84" s="195" t="s">
        <v>38</v>
      </c>
      <c r="E84" s="97">
        <f>개황2!G83</f>
        <v>2761</v>
      </c>
      <c r="F84" s="106">
        <v>683</v>
      </c>
      <c r="G84" s="46">
        <f t="shared" si="3"/>
        <v>0.247</v>
      </c>
      <c r="H84" s="106">
        <v>890</v>
      </c>
      <c r="I84" s="45">
        <f t="shared" si="4"/>
        <v>0.322</v>
      </c>
      <c r="J84" s="106">
        <v>475</v>
      </c>
      <c r="K84" s="46">
        <f t="shared" si="5"/>
        <v>0.172</v>
      </c>
    </row>
    <row r="85" spans="1:11" ht="15.75" customHeight="1">
      <c r="A85" s="295"/>
      <c r="B85" s="295"/>
      <c r="C85" s="195">
        <v>68</v>
      </c>
      <c r="D85" s="72" t="s">
        <v>227</v>
      </c>
      <c r="E85" s="97">
        <f>개황2!G84</f>
        <v>52</v>
      </c>
      <c r="F85" s="213">
        <v>0</v>
      </c>
      <c r="G85" s="46">
        <f t="shared" si="3"/>
        <v>0</v>
      </c>
      <c r="H85" s="213">
        <v>0</v>
      </c>
      <c r="I85" s="45">
        <f t="shared" si="4"/>
        <v>0</v>
      </c>
      <c r="J85" s="213">
        <v>52</v>
      </c>
      <c r="K85" s="46">
        <f t="shared" si="5"/>
        <v>1</v>
      </c>
    </row>
    <row r="86" spans="1:11" ht="15.75" customHeight="1">
      <c r="A86" s="295"/>
      <c r="B86" s="372"/>
      <c r="C86" s="364" t="s">
        <v>354</v>
      </c>
      <c r="D86" s="368"/>
      <c r="E86" s="97">
        <f>SUM(E81:E85)</f>
        <v>9668</v>
      </c>
      <c r="F86" s="97">
        <f>SUM(F81:F85)</f>
        <v>1785</v>
      </c>
      <c r="G86" s="46">
        <f t="shared" si="3"/>
        <v>0.184</v>
      </c>
      <c r="H86" s="97">
        <f>SUM(H81:H85)</f>
        <v>1872</v>
      </c>
      <c r="I86" s="45">
        <f t="shared" si="4"/>
        <v>0.193</v>
      </c>
      <c r="J86" s="97">
        <f>SUM(J81:J85)</f>
        <v>1793</v>
      </c>
      <c r="K86" s="46">
        <f t="shared" si="5"/>
        <v>0.185</v>
      </c>
    </row>
    <row r="87" spans="1:11" ht="15.75" customHeight="1">
      <c r="A87" s="372"/>
      <c r="B87" s="295" t="s">
        <v>341</v>
      </c>
      <c r="C87" s="195">
        <v>69</v>
      </c>
      <c r="D87" s="195" t="s">
        <v>39</v>
      </c>
      <c r="E87" s="97">
        <f>개황2!G86</f>
        <v>750</v>
      </c>
      <c r="F87" s="106">
        <v>183</v>
      </c>
      <c r="G87" s="46">
        <f t="shared" si="3"/>
        <v>0.244</v>
      </c>
      <c r="H87" s="106">
        <v>3</v>
      </c>
      <c r="I87" s="45">
        <f t="shared" si="4"/>
        <v>0.004</v>
      </c>
      <c r="J87" s="106">
        <v>220</v>
      </c>
      <c r="K87" s="46">
        <f t="shared" si="5"/>
        <v>0.293</v>
      </c>
    </row>
    <row r="88" spans="1:11" ht="15.75" customHeight="1">
      <c r="A88" s="372"/>
      <c r="B88" s="295"/>
      <c r="C88" s="195">
        <v>70</v>
      </c>
      <c r="D88" s="195" t="s">
        <v>40</v>
      </c>
      <c r="E88" s="97">
        <f>개황2!G87</f>
        <v>4143</v>
      </c>
      <c r="F88" s="106">
        <v>1079</v>
      </c>
      <c r="G88" s="46">
        <f t="shared" si="3"/>
        <v>0.26</v>
      </c>
      <c r="H88" s="106">
        <v>18</v>
      </c>
      <c r="I88" s="45">
        <f t="shared" si="4"/>
        <v>0.004</v>
      </c>
      <c r="J88" s="106">
        <v>840</v>
      </c>
      <c r="K88" s="46">
        <f t="shared" si="5"/>
        <v>0.202</v>
      </c>
    </row>
    <row r="89" spans="1:11" ht="15.75" customHeight="1">
      <c r="A89" s="372"/>
      <c r="B89" s="295"/>
      <c r="C89" s="195">
        <v>71</v>
      </c>
      <c r="D89" s="195" t="s">
        <v>41</v>
      </c>
      <c r="E89" s="97">
        <f>개황2!G88</f>
        <v>4254</v>
      </c>
      <c r="F89" s="106">
        <v>564</v>
      </c>
      <c r="G89" s="46">
        <f t="shared" si="3"/>
        <v>0.132</v>
      </c>
      <c r="H89" s="106">
        <v>1328</v>
      </c>
      <c r="I89" s="45">
        <f t="shared" si="4"/>
        <v>0.312</v>
      </c>
      <c r="J89" s="106">
        <v>737</v>
      </c>
      <c r="K89" s="46">
        <f t="shared" si="5"/>
        <v>0.173</v>
      </c>
    </row>
    <row r="90" spans="1:11" ht="15.75" customHeight="1">
      <c r="A90" s="372"/>
      <c r="B90" s="295"/>
      <c r="C90" s="195">
        <v>72</v>
      </c>
      <c r="D90" s="195" t="s">
        <v>145</v>
      </c>
      <c r="E90" s="97">
        <f>개황2!G89</f>
        <v>3617</v>
      </c>
      <c r="F90" s="106">
        <v>523</v>
      </c>
      <c r="G90" s="46">
        <f t="shared" si="3"/>
        <v>0.144</v>
      </c>
      <c r="H90" s="106">
        <v>1186</v>
      </c>
      <c r="I90" s="45">
        <f t="shared" si="4"/>
        <v>0.327</v>
      </c>
      <c r="J90" s="106">
        <v>538</v>
      </c>
      <c r="K90" s="46">
        <f t="shared" si="5"/>
        <v>0.148</v>
      </c>
    </row>
    <row r="91" spans="1:11" ht="15.75" customHeight="1">
      <c r="A91" s="372"/>
      <c r="B91" s="295"/>
      <c r="C91" s="195">
        <v>73</v>
      </c>
      <c r="D91" s="195" t="s">
        <v>146</v>
      </c>
      <c r="E91" s="97">
        <f>개황2!G90</f>
        <v>2753</v>
      </c>
      <c r="F91" s="106">
        <v>557</v>
      </c>
      <c r="G91" s="46">
        <f t="shared" si="3"/>
        <v>0.202</v>
      </c>
      <c r="H91" s="106">
        <v>186</v>
      </c>
      <c r="I91" s="45">
        <f t="shared" si="4"/>
        <v>0.067</v>
      </c>
      <c r="J91" s="106">
        <v>515</v>
      </c>
      <c r="K91" s="46">
        <f t="shared" si="5"/>
        <v>0.187</v>
      </c>
    </row>
    <row r="92" spans="1:11" ht="15.75" customHeight="1">
      <c r="A92" s="372"/>
      <c r="B92" s="295"/>
      <c r="C92" s="195">
        <v>74</v>
      </c>
      <c r="D92" s="195" t="s">
        <v>42</v>
      </c>
      <c r="E92" s="97">
        <f>개황2!G91</f>
        <v>877</v>
      </c>
      <c r="F92" s="213">
        <v>358</v>
      </c>
      <c r="G92" s="46">
        <f t="shared" si="3"/>
        <v>0.408</v>
      </c>
      <c r="H92" s="213">
        <v>123</v>
      </c>
      <c r="I92" s="45">
        <f t="shared" si="4"/>
        <v>0.14</v>
      </c>
      <c r="J92" s="213">
        <v>200</v>
      </c>
      <c r="K92" s="46">
        <f t="shared" si="5"/>
        <v>0.228</v>
      </c>
    </row>
    <row r="93" spans="1:11" ht="15.75" customHeight="1">
      <c r="A93" s="372"/>
      <c r="B93" s="372"/>
      <c r="C93" s="364" t="s">
        <v>354</v>
      </c>
      <c r="D93" s="368"/>
      <c r="E93" s="97">
        <f>SUM(E87:E92)</f>
        <v>16394</v>
      </c>
      <c r="F93" s="97">
        <f>SUM(F87:F92)</f>
        <v>3264</v>
      </c>
      <c r="G93" s="46">
        <f t="shared" si="3"/>
        <v>0.199</v>
      </c>
      <c r="H93" s="97">
        <f>SUM(H87:H92)</f>
        <v>2844</v>
      </c>
      <c r="I93" s="45">
        <f t="shared" si="4"/>
        <v>0.173</v>
      </c>
      <c r="J93" s="97">
        <f>SUM(J87:J92)</f>
        <v>3050</v>
      </c>
      <c r="K93" s="46">
        <f t="shared" si="5"/>
        <v>0.186</v>
      </c>
    </row>
    <row r="94" spans="1:11" ht="15.75" customHeight="1">
      <c r="A94" s="372"/>
      <c r="B94" s="293" t="s">
        <v>220</v>
      </c>
      <c r="C94" s="294"/>
      <c r="D94" s="294"/>
      <c r="E94" s="97">
        <f>E93+E86</f>
        <v>26062</v>
      </c>
      <c r="F94" s="97">
        <f>F93+F86</f>
        <v>5049</v>
      </c>
      <c r="G94" s="46">
        <f t="shared" si="3"/>
        <v>0.193</v>
      </c>
      <c r="H94" s="97">
        <f>H93+H86</f>
        <v>4716</v>
      </c>
      <c r="I94" s="45">
        <f t="shared" si="4"/>
        <v>0.18</v>
      </c>
      <c r="J94" s="97">
        <f>J93+J86</f>
        <v>4843</v>
      </c>
      <c r="K94" s="46">
        <f t="shared" si="5"/>
        <v>0.185</v>
      </c>
    </row>
    <row r="95" spans="1:11" ht="15" customHeight="1">
      <c r="A95" s="368" t="s">
        <v>700</v>
      </c>
      <c r="B95" s="368"/>
      <c r="C95" s="368"/>
      <c r="D95" s="368"/>
      <c r="E95" s="97">
        <f>개황2!G94</f>
        <v>51</v>
      </c>
      <c r="F95" s="196">
        <v>10</v>
      </c>
      <c r="G95" s="46">
        <f t="shared" si="3"/>
        <v>0.196</v>
      </c>
      <c r="H95" s="196">
        <v>0</v>
      </c>
      <c r="I95" s="45">
        <f t="shared" si="4"/>
        <v>0</v>
      </c>
      <c r="J95" s="196">
        <v>56</v>
      </c>
      <c r="K95" s="46">
        <f t="shared" si="5"/>
        <v>1.098</v>
      </c>
    </row>
    <row r="96" spans="1:11" ht="15" customHeight="1">
      <c r="A96" s="368" t="s">
        <v>217</v>
      </c>
      <c r="B96" s="368"/>
      <c r="C96" s="368"/>
      <c r="D96" s="368"/>
      <c r="E96" s="97">
        <f>개황2!G95</f>
        <v>254</v>
      </c>
      <c r="F96" s="213"/>
      <c r="G96" s="46">
        <f t="shared" si="3"/>
        <v>0</v>
      </c>
      <c r="H96" s="213"/>
      <c r="I96" s="45">
        <f t="shared" si="4"/>
        <v>0</v>
      </c>
      <c r="J96" s="213"/>
      <c r="K96" s="46">
        <f t="shared" si="5"/>
        <v>0</v>
      </c>
    </row>
    <row r="97" spans="1:11" ht="18" customHeight="1">
      <c r="A97" s="370" t="s">
        <v>221</v>
      </c>
      <c r="B97" s="370"/>
      <c r="C97" s="370"/>
      <c r="D97" s="370"/>
      <c r="E97" s="97">
        <f>E96+E95+E94+E80+E52+E27</f>
        <v>167279</v>
      </c>
      <c r="F97" s="97">
        <f>F96+F95+F94+F80+F52+F27</f>
        <v>35650</v>
      </c>
      <c r="G97" s="46">
        <f t="shared" si="3"/>
        <v>0.213</v>
      </c>
      <c r="H97" s="97">
        <f>H96+H95+H94+H80+H52+H27</f>
        <v>35711</v>
      </c>
      <c r="I97" s="45">
        <f t="shared" si="4"/>
        <v>0.213</v>
      </c>
      <c r="J97" s="97">
        <f>J96+J95+J94+J80+J52+J27</f>
        <v>30664</v>
      </c>
      <c r="K97" s="46">
        <f t="shared" si="5"/>
        <v>0.183</v>
      </c>
    </row>
  </sheetData>
  <sheetProtection/>
  <mergeCells count="45">
    <mergeCell ref="A97:D97"/>
    <mergeCell ref="C79:D79"/>
    <mergeCell ref="B80:D80"/>
    <mergeCell ref="A81:A94"/>
    <mergeCell ref="B81:B86"/>
    <mergeCell ref="C86:D86"/>
    <mergeCell ref="B87:B93"/>
    <mergeCell ref="C93:D93"/>
    <mergeCell ref="B94:D94"/>
    <mergeCell ref="A53:A80"/>
    <mergeCell ref="A1:I1"/>
    <mergeCell ref="A2:A4"/>
    <mergeCell ref="B2:B4"/>
    <mergeCell ref="J2:K2"/>
    <mergeCell ref="J3:J4"/>
    <mergeCell ref="K3:K4"/>
    <mergeCell ref="F2:I2"/>
    <mergeCell ref="F3:G3"/>
    <mergeCell ref="H3:I3"/>
    <mergeCell ref="E2:E4"/>
    <mergeCell ref="B28:B35"/>
    <mergeCell ref="C35:D35"/>
    <mergeCell ref="B36:B45"/>
    <mergeCell ref="C45:D45"/>
    <mergeCell ref="B46:B51"/>
    <mergeCell ref="C51:D51"/>
    <mergeCell ref="A5:A27"/>
    <mergeCell ref="B5:B12"/>
    <mergeCell ref="C12:D12"/>
    <mergeCell ref="B13:B19"/>
    <mergeCell ref="C19:D19"/>
    <mergeCell ref="B52:D52"/>
    <mergeCell ref="B20:B26"/>
    <mergeCell ref="C26:D26"/>
    <mergeCell ref="B27:D27"/>
    <mergeCell ref="A28:A52"/>
    <mergeCell ref="B73:B79"/>
    <mergeCell ref="A95:D95"/>
    <mergeCell ref="A96:D96"/>
    <mergeCell ref="B53:B58"/>
    <mergeCell ref="C58:D58"/>
    <mergeCell ref="B59:B65"/>
    <mergeCell ref="C65:D65"/>
    <mergeCell ref="B66:B72"/>
    <mergeCell ref="C72:D72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5"/>
  <sheetViews>
    <sheetView zoomScale="136" zoomScaleNormal="136" zoomScalePageLayoutView="0" workbookViewId="0" topLeftCell="A1">
      <pane ySplit="2" topLeftCell="A78" activePane="bottomLeft" state="frozen"/>
      <selection pane="topLeft" activeCell="A1" sqref="A1"/>
      <selection pane="bottomLeft" activeCell="J85" sqref="J85"/>
    </sheetView>
  </sheetViews>
  <sheetFormatPr defaultColWidth="8.88671875" defaultRowHeight="13.5"/>
  <cols>
    <col min="1" max="1" width="2.5546875" style="105" customWidth="1"/>
    <col min="2" max="2" width="2.4453125" style="105" customWidth="1"/>
    <col min="3" max="3" width="3.77734375" style="105" customWidth="1"/>
    <col min="4" max="4" width="4.6640625" style="105" customWidth="1"/>
    <col min="5" max="13" width="7.10546875" style="105" customWidth="1"/>
    <col min="14" max="16384" width="8.88671875" style="105" customWidth="1"/>
  </cols>
  <sheetData>
    <row r="1" spans="1:10" ht="20.25" customHeight="1">
      <c r="A1" s="355" t="s">
        <v>528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3" ht="31.5" customHeight="1">
      <c r="A2" s="200" t="s">
        <v>223</v>
      </c>
      <c r="B2" s="200" t="s">
        <v>223</v>
      </c>
      <c r="C2" s="62" t="s">
        <v>232</v>
      </c>
      <c r="D2" s="70" t="s">
        <v>8</v>
      </c>
      <c r="E2" s="213" t="s">
        <v>437</v>
      </c>
      <c r="F2" s="213" t="s">
        <v>438</v>
      </c>
      <c r="G2" s="213" t="s">
        <v>5</v>
      </c>
      <c r="H2" s="213" t="s">
        <v>439</v>
      </c>
      <c r="I2" s="63" t="s">
        <v>441</v>
      </c>
      <c r="J2" s="63" t="s">
        <v>442</v>
      </c>
      <c r="K2" s="63" t="s">
        <v>443</v>
      </c>
      <c r="L2" s="63" t="s">
        <v>1018</v>
      </c>
      <c r="M2" s="63" t="s">
        <v>440</v>
      </c>
    </row>
    <row r="3" spans="1:13" s="49" customFormat="1" ht="15" customHeight="1">
      <c r="A3" s="297" t="s">
        <v>349</v>
      </c>
      <c r="B3" s="297" t="s">
        <v>340</v>
      </c>
      <c r="C3" s="195">
        <v>1</v>
      </c>
      <c r="D3" s="195" t="s">
        <v>92</v>
      </c>
      <c r="E3" s="106">
        <v>6</v>
      </c>
      <c r="F3" s="106">
        <v>11</v>
      </c>
      <c r="G3" s="106">
        <f>SUM(E3:F3)</f>
        <v>17</v>
      </c>
      <c r="H3" s="45">
        <f aca="true" t="shared" si="0" ref="H3:H10">ROUNDDOWN((F3/G3),3)</f>
        <v>0.647</v>
      </c>
      <c r="I3" s="106">
        <v>2</v>
      </c>
      <c r="J3" s="106">
        <v>0</v>
      </c>
      <c r="K3" s="106">
        <v>0</v>
      </c>
      <c r="L3" s="64">
        <v>0</v>
      </c>
      <c r="M3" s="106">
        <v>0</v>
      </c>
    </row>
    <row r="4" spans="1:13" s="49" customFormat="1" ht="15" customHeight="1">
      <c r="A4" s="298"/>
      <c r="B4" s="298"/>
      <c r="C4" s="195">
        <v>2</v>
      </c>
      <c r="D4" s="195" t="s">
        <v>9</v>
      </c>
      <c r="E4" s="106">
        <v>0</v>
      </c>
      <c r="F4" s="106">
        <v>6</v>
      </c>
      <c r="G4" s="106">
        <f aca="true" t="shared" si="1" ref="G4:G67">SUM(E4:F4)</f>
        <v>6</v>
      </c>
      <c r="H4" s="45">
        <f t="shared" si="0"/>
        <v>1</v>
      </c>
      <c r="I4" s="106">
        <v>3</v>
      </c>
      <c r="J4" s="106">
        <v>0</v>
      </c>
      <c r="K4" s="106">
        <v>1</v>
      </c>
      <c r="L4" s="64">
        <v>0</v>
      </c>
      <c r="M4" s="106">
        <v>0</v>
      </c>
    </row>
    <row r="5" spans="1:13" s="49" customFormat="1" ht="15" customHeight="1">
      <c r="A5" s="298"/>
      <c r="B5" s="298"/>
      <c r="C5" s="195">
        <v>3</v>
      </c>
      <c r="D5" s="195" t="s">
        <v>94</v>
      </c>
      <c r="E5" s="106">
        <v>1</v>
      </c>
      <c r="F5" s="106">
        <v>4</v>
      </c>
      <c r="G5" s="106">
        <f t="shared" si="1"/>
        <v>5</v>
      </c>
      <c r="H5" s="45">
        <f t="shared" si="0"/>
        <v>0.8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</row>
    <row r="6" spans="1:13" s="49" customFormat="1" ht="15" customHeight="1">
      <c r="A6" s="298"/>
      <c r="B6" s="298"/>
      <c r="C6" s="195">
        <v>4</v>
      </c>
      <c r="D6" s="195" t="s">
        <v>64</v>
      </c>
      <c r="E6" s="106">
        <v>1</v>
      </c>
      <c r="F6" s="106">
        <v>12</v>
      </c>
      <c r="G6" s="106">
        <f t="shared" si="1"/>
        <v>13</v>
      </c>
      <c r="H6" s="45">
        <f t="shared" si="0"/>
        <v>0.923</v>
      </c>
      <c r="I6" s="106">
        <v>11</v>
      </c>
      <c r="J6" s="106">
        <v>1</v>
      </c>
      <c r="K6" s="106">
        <v>0</v>
      </c>
      <c r="L6" s="106">
        <v>0</v>
      </c>
      <c r="M6" s="106">
        <v>0</v>
      </c>
    </row>
    <row r="7" spans="1:13" s="49" customFormat="1" ht="15" customHeight="1">
      <c r="A7" s="298"/>
      <c r="B7" s="298"/>
      <c r="C7" s="195">
        <v>5</v>
      </c>
      <c r="D7" s="195" t="s">
        <v>10</v>
      </c>
      <c r="E7" s="106">
        <v>1</v>
      </c>
      <c r="F7" s="106">
        <v>4</v>
      </c>
      <c r="G7" s="106">
        <f t="shared" si="1"/>
        <v>5</v>
      </c>
      <c r="H7" s="45">
        <f t="shared" si="0"/>
        <v>0.8</v>
      </c>
      <c r="I7" s="106">
        <v>0</v>
      </c>
      <c r="J7" s="106">
        <v>0</v>
      </c>
      <c r="K7" s="106">
        <v>1</v>
      </c>
      <c r="L7" s="106">
        <v>0</v>
      </c>
      <c r="M7" s="106">
        <v>0</v>
      </c>
    </row>
    <row r="8" spans="1:13" s="49" customFormat="1" ht="15" customHeight="1">
      <c r="A8" s="298"/>
      <c r="B8" s="298"/>
      <c r="C8" s="195">
        <v>6</v>
      </c>
      <c r="D8" s="195" t="s">
        <v>96</v>
      </c>
      <c r="E8" s="106">
        <v>3</v>
      </c>
      <c r="F8" s="106">
        <v>5</v>
      </c>
      <c r="G8" s="106">
        <f t="shared" si="1"/>
        <v>8</v>
      </c>
      <c r="H8" s="45">
        <f t="shared" si="0"/>
        <v>0.625</v>
      </c>
      <c r="I8" s="106">
        <v>2</v>
      </c>
      <c r="J8" s="106">
        <v>0</v>
      </c>
      <c r="K8" s="106">
        <v>0</v>
      </c>
      <c r="L8" s="106">
        <v>0</v>
      </c>
      <c r="M8" s="106">
        <v>0</v>
      </c>
    </row>
    <row r="9" spans="1:13" s="49" customFormat="1" ht="15" customHeight="1">
      <c r="A9" s="298"/>
      <c r="B9" s="298"/>
      <c r="C9" s="19">
        <v>7</v>
      </c>
      <c r="D9" s="19" t="s">
        <v>97</v>
      </c>
      <c r="E9" s="106">
        <v>2</v>
      </c>
      <c r="F9" s="106">
        <v>13</v>
      </c>
      <c r="G9" s="106">
        <f t="shared" si="1"/>
        <v>15</v>
      </c>
      <c r="H9" s="45">
        <f t="shared" si="0"/>
        <v>0.866</v>
      </c>
      <c r="I9" s="106">
        <v>2</v>
      </c>
      <c r="J9" s="106">
        <v>0</v>
      </c>
      <c r="K9" s="106">
        <v>0</v>
      </c>
      <c r="L9" s="106">
        <v>0</v>
      </c>
      <c r="M9" s="106">
        <v>0</v>
      </c>
    </row>
    <row r="10" spans="1:13" s="49" customFormat="1" ht="15" customHeight="1">
      <c r="A10" s="298"/>
      <c r="B10" s="362"/>
      <c r="C10" s="363" t="s">
        <v>354</v>
      </c>
      <c r="D10" s="364"/>
      <c r="E10" s="12">
        <f aca="true" t="shared" si="2" ref="E10:M10">SUM(E3:E9)</f>
        <v>14</v>
      </c>
      <c r="F10" s="12">
        <f t="shared" si="2"/>
        <v>55</v>
      </c>
      <c r="G10" s="12">
        <f t="shared" si="2"/>
        <v>69</v>
      </c>
      <c r="H10" s="45">
        <f t="shared" si="0"/>
        <v>0.797</v>
      </c>
      <c r="I10" s="12">
        <f t="shared" si="2"/>
        <v>20</v>
      </c>
      <c r="J10" s="12">
        <f t="shared" si="2"/>
        <v>1</v>
      </c>
      <c r="K10" s="12">
        <f t="shared" si="2"/>
        <v>2</v>
      </c>
      <c r="L10" s="12">
        <f t="shared" si="2"/>
        <v>0</v>
      </c>
      <c r="M10" s="12">
        <f t="shared" si="2"/>
        <v>0</v>
      </c>
    </row>
    <row r="11" spans="1:13" s="49" customFormat="1" ht="15" customHeight="1">
      <c r="A11" s="298"/>
      <c r="B11" s="297" t="s">
        <v>341</v>
      </c>
      <c r="C11" s="20">
        <v>8</v>
      </c>
      <c r="D11" s="20" t="s">
        <v>11</v>
      </c>
      <c r="E11" s="106">
        <v>0</v>
      </c>
      <c r="F11" s="106">
        <v>2</v>
      </c>
      <c r="G11" s="106">
        <f t="shared" si="1"/>
        <v>2</v>
      </c>
      <c r="H11" s="45">
        <f aca="true" t="shared" si="3" ref="H11:H16">ROUNDDOWN((F11/G11),3)</f>
        <v>1</v>
      </c>
      <c r="I11" s="106">
        <v>1</v>
      </c>
      <c r="J11" s="106">
        <v>0</v>
      </c>
      <c r="K11" s="106">
        <v>0</v>
      </c>
      <c r="L11" s="106">
        <v>0</v>
      </c>
      <c r="M11" s="106">
        <v>1</v>
      </c>
    </row>
    <row r="12" spans="1:13" s="49" customFormat="1" ht="15" customHeight="1">
      <c r="A12" s="298"/>
      <c r="B12" s="298"/>
      <c r="C12" s="195">
        <v>9</v>
      </c>
      <c r="D12" s="195" t="s">
        <v>99</v>
      </c>
      <c r="E12" s="106">
        <v>1</v>
      </c>
      <c r="F12" s="106">
        <v>3</v>
      </c>
      <c r="G12" s="106">
        <f t="shared" si="1"/>
        <v>4</v>
      </c>
      <c r="H12" s="45">
        <f t="shared" si="3"/>
        <v>0.75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</row>
    <row r="13" spans="1:13" s="49" customFormat="1" ht="15" customHeight="1">
      <c r="A13" s="298"/>
      <c r="B13" s="298"/>
      <c r="C13" s="195">
        <v>10</v>
      </c>
      <c r="D13" s="195" t="s">
        <v>12</v>
      </c>
      <c r="E13" s="106">
        <v>1</v>
      </c>
      <c r="F13" s="106">
        <v>4</v>
      </c>
      <c r="G13" s="106">
        <f t="shared" si="1"/>
        <v>5</v>
      </c>
      <c r="H13" s="45">
        <f t="shared" si="3"/>
        <v>0.8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</row>
    <row r="14" spans="1:13" s="49" customFormat="1" ht="15" customHeight="1">
      <c r="A14" s="298"/>
      <c r="B14" s="298"/>
      <c r="C14" s="195">
        <v>11</v>
      </c>
      <c r="D14" s="195" t="s">
        <v>13</v>
      </c>
      <c r="E14" s="106">
        <v>4</v>
      </c>
      <c r="F14" s="106">
        <v>10</v>
      </c>
      <c r="G14" s="106">
        <f t="shared" si="1"/>
        <v>14</v>
      </c>
      <c r="H14" s="45">
        <f t="shared" si="3"/>
        <v>0.714</v>
      </c>
      <c r="I14" s="106">
        <v>5</v>
      </c>
      <c r="J14" s="106">
        <v>0</v>
      </c>
      <c r="K14" s="106">
        <v>0</v>
      </c>
      <c r="L14" s="64">
        <v>0</v>
      </c>
      <c r="M14" s="106">
        <v>0</v>
      </c>
    </row>
    <row r="15" spans="1:13" s="49" customFormat="1" ht="15" customHeight="1">
      <c r="A15" s="298"/>
      <c r="B15" s="298"/>
      <c r="C15" s="195">
        <v>12</v>
      </c>
      <c r="D15" s="19" t="s">
        <v>15</v>
      </c>
      <c r="E15" s="106">
        <v>6</v>
      </c>
      <c r="F15" s="106">
        <v>14</v>
      </c>
      <c r="G15" s="106">
        <f t="shared" si="1"/>
        <v>20</v>
      </c>
      <c r="H15" s="45">
        <f t="shared" si="3"/>
        <v>0.7</v>
      </c>
      <c r="I15" s="106">
        <v>6</v>
      </c>
      <c r="J15" s="106">
        <v>0</v>
      </c>
      <c r="K15" s="106">
        <v>0</v>
      </c>
      <c r="L15" s="106">
        <v>0</v>
      </c>
      <c r="M15" s="106">
        <v>0</v>
      </c>
    </row>
    <row r="16" spans="1:13" s="49" customFormat="1" ht="15" customHeight="1">
      <c r="A16" s="298"/>
      <c r="B16" s="298"/>
      <c r="C16" s="19">
        <v>13</v>
      </c>
      <c r="D16" s="195" t="s">
        <v>14</v>
      </c>
      <c r="E16" s="106">
        <v>0</v>
      </c>
      <c r="F16" s="106">
        <v>2</v>
      </c>
      <c r="G16" s="106">
        <f t="shared" si="1"/>
        <v>2</v>
      </c>
      <c r="H16" s="45">
        <f t="shared" si="3"/>
        <v>1</v>
      </c>
      <c r="I16" s="106">
        <v>2</v>
      </c>
      <c r="J16" s="106">
        <v>0</v>
      </c>
      <c r="K16" s="106">
        <v>0</v>
      </c>
      <c r="L16" s="64">
        <v>0</v>
      </c>
      <c r="M16" s="106">
        <v>0</v>
      </c>
    </row>
    <row r="17" spans="1:13" s="49" customFormat="1" ht="15" customHeight="1">
      <c r="A17" s="298"/>
      <c r="B17" s="362"/>
      <c r="C17" s="363" t="s">
        <v>354</v>
      </c>
      <c r="D17" s="364"/>
      <c r="E17" s="12">
        <f aca="true" t="shared" si="4" ref="E17:M17">SUM(E11:E16)</f>
        <v>12</v>
      </c>
      <c r="F17" s="12">
        <f t="shared" si="4"/>
        <v>35</v>
      </c>
      <c r="G17" s="12">
        <f t="shared" si="4"/>
        <v>47</v>
      </c>
      <c r="H17" s="45">
        <f aca="true" t="shared" si="5" ref="H17:H23">ROUNDDOWN((F17/G17),3)</f>
        <v>0.744</v>
      </c>
      <c r="I17" s="12">
        <f t="shared" si="4"/>
        <v>14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1</v>
      </c>
    </row>
    <row r="18" spans="1:13" s="49" customFormat="1" ht="15" customHeight="1">
      <c r="A18" s="298"/>
      <c r="B18" s="297" t="s">
        <v>342</v>
      </c>
      <c r="C18" s="20">
        <v>14</v>
      </c>
      <c r="D18" s="155" t="s">
        <v>103</v>
      </c>
      <c r="E18" s="106">
        <v>1</v>
      </c>
      <c r="F18" s="106">
        <v>0</v>
      </c>
      <c r="G18" s="106">
        <f t="shared" si="1"/>
        <v>1</v>
      </c>
      <c r="H18" s="45">
        <f t="shared" si="5"/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</row>
    <row r="19" spans="1:13" s="49" customFormat="1" ht="15" customHeight="1">
      <c r="A19" s="298"/>
      <c r="B19" s="298"/>
      <c r="C19" s="195">
        <v>15</v>
      </c>
      <c r="D19" s="195" t="s">
        <v>104</v>
      </c>
      <c r="E19" s="106">
        <v>1</v>
      </c>
      <c r="F19" s="106">
        <v>0</v>
      </c>
      <c r="G19" s="106">
        <f t="shared" si="1"/>
        <v>1</v>
      </c>
      <c r="H19" s="45">
        <f t="shared" si="5"/>
        <v>0</v>
      </c>
      <c r="I19" s="106"/>
      <c r="J19" s="106"/>
      <c r="K19" s="106"/>
      <c r="L19" s="106"/>
      <c r="M19" s="106"/>
    </row>
    <row r="20" spans="1:13" s="49" customFormat="1" ht="15" customHeight="1">
      <c r="A20" s="298"/>
      <c r="B20" s="298"/>
      <c r="C20" s="195">
        <v>16</v>
      </c>
      <c r="D20" s="195" t="s">
        <v>16</v>
      </c>
      <c r="E20" s="106">
        <v>1</v>
      </c>
      <c r="F20" s="106">
        <v>2</v>
      </c>
      <c r="G20" s="106">
        <f t="shared" si="1"/>
        <v>3</v>
      </c>
      <c r="H20" s="45">
        <f t="shared" si="5"/>
        <v>0.666</v>
      </c>
      <c r="I20" s="106">
        <v>1</v>
      </c>
      <c r="J20" s="106">
        <v>0</v>
      </c>
      <c r="K20" s="106">
        <v>0</v>
      </c>
      <c r="L20" s="106">
        <v>0</v>
      </c>
      <c r="M20" s="106">
        <v>0</v>
      </c>
    </row>
    <row r="21" spans="1:13" s="49" customFormat="1" ht="15" customHeight="1">
      <c r="A21" s="298"/>
      <c r="B21" s="298"/>
      <c r="C21" s="195">
        <v>17</v>
      </c>
      <c r="D21" s="195" t="s">
        <v>106</v>
      </c>
      <c r="E21" s="106">
        <v>1</v>
      </c>
      <c r="F21" s="106">
        <v>6</v>
      </c>
      <c r="G21" s="106">
        <f t="shared" si="1"/>
        <v>7</v>
      </c>
      <c r="H21" s="45">
        <f t="shared" si="5"/>
        <v>0.857</v>
      </c>
      <c r="I21" s="106">
        <v>2</v>
      </c>
      <c r="J21" s="106">
        <v>0</v>
      </c>
      <c r="K21" s="106">
        <v>0</v>
      </c>
      <c r="L21" s="106">
        <v>0</v>
      </c>
      <c r="M21" s="106">
        <v>0</v>
      </c>
    </row>
    <row r="22" spans="1:13" s="49" customFormat="1" ht="15" customHeight="1">
      <c r="A22" s="298"/>
      <c r="B22" s="298"/>
      <c r="C22" s="195">
        <v>18</v>
      </c>
      <c r="D22" s="195" t="s">
        <v>107</v>
      </c>
      <c r="E22" s="106">
        <v>1</v>
      </c>
      <c r="F22" s="106">
        <v>3</v>
      </c>
      <c r="G22" s="106">
        <f t="shared" si="1"/>
        <v>4</v>
      </c>
      <c r="H22" s="45">
        <f t="shared" si="5"/>
        <v>0.75</v>
      </c>
      <c r="I22" s="106">
        <v>1</v>
      </c>
      <c r="J22" s="106">
        <v>0</v>
      </c>
      <c r="K22" s="106">
        <v>0</v>
      </c>
      <c r="L22" s="64">
        <v>0</v>
      </c>
      <c r="M22" s="106">
        <v>1</v>
      </c>
    </row>
    <row r="23" spans="1:13" s="49" customFormat="1" ht="15" customHeight="1">
      <c r="A23" s="298"/>
      <c r="B23" s="298"/>
      <c r="C23" s="195">
        <v>19</v>
      </c>
      <c r="D23" s="195" t="s">
        <v>108</v>
      </c>
      <c r="E23" s="106">
        <v>2</v>
      </c>
      <c r="F23" s="106">
        <v>6</v>
      </c>
      <c r="G23" s="106">
        <f t="shared" si="1"/>
        <v>8</v>
      </c>
      <c r="H23" s="45">
        <f t="shared" si="5"/>
        <v>0.75</v>
      </c>
      <c r="I23" s="106">
        <v>3</v>
      </c>
      <c r="J23" s="106">
        <v>0</v>
      </c>
      <c r="K23" s="106">
        <v>0</v>
      </c>
      <c r="L23" s="7">
        <v>0</v>
      </c>
      <c r="M23" s="106">
        <v>0</v>
      </c>
    </row>
    <row r="24" spans="1:13" s="49" customFormat="1" ht="15" customHeight="1">
      <c r="A24" s="298"/>
      <c r="B24" s="362"/>
      <c r="C24" s="363" t="s">
        <v>354</v>
      </c>
      <c r="D24" s="364"/>
      <c r="E24" s="12">
        <f>SUM(E18:E23)</f>
        <v>7</v>
      </c>
      <c r="F24" s="12">
        <f aca="true" t="shared" si="6" ref="F24:M24">SUM(F18:F23)</f>
        <v>17</v>
      </c>
      <c r="G24" s="12">
        <f t="shared" si="6"/>
        <v>24</v>
      </c>
      <c r="H24" s="45">
        <f aca="true" t="shared" si="7" ref="H24:H33">ROUNDDOWN((F24/G24),3)</f>
        <v>0.708</v>
      </c>
      <c r="I24" s="12">
        <f t="shared" si="6"/>
        <v>7</v>
      </c>
      <c r="J24" s="12">
        <f t="shared" si="6"/>
        <v>0</v>
      </c>
      <c r="K24" s="12">
        <f t="shared" si="6"/>
        <v>0</v>
      </c>
      <c r="L24" s="12">
        <f t="shared" si="6"/>
        <v>0</v>
      </c>
      <c r="M24" s="12">
        <f t="shared" si="6"/>
        <v>1</v>
      </c>
    </row>
    <row r="25" spans="1:13" s="49" customFormat="1" ht="15" customHeight="1">
      <c r="A25" s="362"/>
      <c r="B25" s="356" t="s">
        <v>220</v>
      </c>
      <c r="C25" s="356"/>
      <c r="D25" s="293"/>
      <c r="E25" s="12">
        <f>E24+E17+E10</f>
        <v>33</v>
      </c>
      <c r="F25" s="12">
        <f aca="true" t="shared" si="8" ref="F25:M25">F24+F17+F10</f>
        <v>107</v>
      </c>
      <c r="G25" s="12">
        <f t="shared" si="8"/>
        <v>140</v>
      </c>
      <c r="H25" s="45">
        <f t="shared" si="7"/>
        <v>0.764</v>
      </c>
      <c r="I25" s="12">
        <f t="shared" si="8"/>
        <v>41</v>
      </c>
      <c r="J25" s="12">
        <f t="shared" si="8"/>
        <v>1</v>
      </c>
      <c r="K25" s="12">
        <f t="shared" si="8"/>
        <v>2</v>
      </c>
      <c r="L25" s="12">
        <f t="shared" si="8"/>
        <v>0</v>
      </c>
      <c r="M25" s="12">
        <f t="shared" si="8"/>
        <v>2</v>
      </c>
    </row>
    <row r="26" spans="1:13" s="49" customFormat="1" ht="15" customHeight="1">
      <c r="A26" s="297" t="s">
        <v>242</v>
      </c>
      <c r="B26" s="297" t="s">
        <v>340</v>
      </c>
      <c r="C26" s="195">
        <v>20</v>
      </c>
      <c r="D26" s="195" t="s">
        <v>17</v>
      </c>
      <c r="E26" s="106">
        <v>5</v>
      </c>
      <c r="F26" s="106">
        <v>7</v>
      </c>
      <c r="G26" s="106">
        <f t="shared" si="1"/>
        <v>12</v>
      </c>
      <c r="H26" s="45">
        <f t="shared" si="7"/>
        <v>0.583</v>
      </c>
      <c r="I26" s="106">
        <v>6</v>
      </c>
      <c r="J26" s="106">
        <v>0</v>
      </c>
      <c r="K26" s="106">
        <v>0</v>
      </c>
      <c r="L26" s="106">
        <v>0</v>
      </c>
      <c r="M26" s="106">
        <v>0</v>
      </c>
    </row>
    <row r="27" spans="1:13" s="49" customFormat="1" ht="15" customHeight="1">
      <c r="A27" s="298"/>
      <c r="B27" s="298"/>
      <c r="C27" s="195">
        <v>21</v>
      </c>
      <c r="D27" s="195" t="s">
        <v>18</v>
      </c>
      <c r="E27" s="106">
        <v>1</v>
      </c>
      <c r="F27" s="106">
        <v>6</v>
      </c>
      <c r="G27" s="106">
        <f t="shared" si="1"/>
        <v>7</v>
      </c>
      <c r="H27" s="45">
        <f t="shared" si="7"/>
        <v>0.857</v>
      </c>
      <c r="I27" s="106">
        <v>2</v>
      </c>
      <c r="J27" s="106">
        <v>0</v>
      </c>
      <c r="K27" s="106">
        <v>0</v>
      </c>
      <c r="L27" s="64">
        <v>0</v>
      </c>
      <c r="M27" s="106">
        <v>0</v>
      </c>
    </row>
    <row r="28" spans="1:13" s="49" customFormat="1" ht="15" customHeight="1">
      <c r="A28" s="298"/>
      <c r="B28" s="298"/>
      <c r="C28" s="195">
        <v>22</v>
      </c>
      <c r="D28" s="195" t="s">
        <v>112</v>
      </c>
      <c r="E28" s="106">
        <v>5</v>
      </c>
      <c r="F28" s="106">
        <v>9</v>
      </c>
      <c r="G28" s="106">
        <f t="shared" si="1"/>
        <v>14</v>
      </c>
      <c r="H28" s="45">
        <f t="shared" si="7"/>
        <v>0.642</v>
      </c>
      <c r="I28" s="106">
        <v>3</v>
      </c>
      <c r="J28" s="106">
        <v>0</v>
      </c>
      <c r="K28" s="106">
        <v>0</v>
      </c>
      <c r="L28" s="64">
        <v>0</v>
      </c>
      <c r="M28" s="106">
        <v>0</v>
      </c>
    </row>
    <row r="29" spans="1:13" s="49" customFormat="1" ht="15" customHeight="1">
      <c r="A29" s="298"/>
      <c r="B29" s="298"/>
      <c r="C29" s="195">
        <v>23</v>
      </c>
      <c r="D29" s="195" t="s">
        <v>343</v>
      </c>
      <c r="E29" s="12">
        <v>3</v>
      </c>
      <c r="F29" s="12">
        <v>4</v>
      </c>
      <c r="G29" s="106">
        <f t="shared" si="1"/>
        <v>7</v>
      </c>
      <c r="H29" s="45">
        <f t="shared" si="7"/>
        <v>0.571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</row>
    <row r="30" spans="1:13" s="49" customFormat="1" ht="15" customHeight="1">
      <c r="A30" s="298"/>
      <c r="B30" s="298"/>
      <c r="C30" s="195">
        <v>24</v>
      </c>
      <c r="D30" s="72" t="s">
        <v>344</v>
      </c>
      <c r="E30" s="12">
        <v>2</v>
      </c>
      <c r="F30" s="12">
        <v>7</v>
      </c>
      <c r="G30" s="106">
        <f t="shared" si="1"/>
        <v>9</v>
      </c>
      <c r="H30" s="45">
        <f t="shared" si="7"/>
        <v>0.777</v>
      </c>
      <c r="I30" s="12">
        <v>6</v>
      </c>
      <c r="J30" s="12">
        <v>0</v>
      </c>
      <c r="K30" s="12">
        <v>0</v>
      </c>
      <c r="L30" s="12">
        <v>0</v>
      </c>
      <c r="M30" s="12">
        <v>0</v>
      </c>
    </row>
    <row r="31" spans="1:13" s="49" customFormat="1" ht="15" customHeight="1">
      <c r="A31" s="298"/>
      <c r="B31" s="298"/>
      <c r="C31" s="195">
        <v>25</v>
      </c>
      <c r="D31" s="195" t="s">
        <v>219</v>
      </c>
      <c r="E31" s="12">
        <v>3</v>
      </c>
      <c r="F31" s="12">
        <v>7</v>
      </c>
      <c r="G31" s="106">
        <f t="shared" si="1"/>
        <v>10</v>
      </c>
      <c r="H31" s="45">
        <f t="shared" si="7"/>
        <v>0.7</v>
      </c>
      <c r="I31" s="12">
        <v>3</v>
      </c>
      <c r="J31" s="12">
        <v>0</v>
      </c>
      <c r="K31" s="12">
        <v>0</v>
      </c>
      <c r="L31" s="12">
        <v>0</v>
      </c>
      <c r="M31" s="12">
        <v>0</v>
      </c>
    </row>
    <row r="32" spans="1:13" s="49" customFormat="1" ht="15" customHeight="1">
      <c r="A32" s="298"/>
      <c r="B32" s="298"/>
      <c r="C32" s="195">
        <v>26</v>
      </c>
      <c r="D32" s="195" t="s">
        <v>20</v>
      </c>
      <c r="E32" s="106">
        <v>3</v>
      </c>
      <c r="F32" s="106">
        <v>5</v>
      </c>
      <c r="G32" s="106">
        <f t="shared" si="1"/>
        <v>8</v>
      </c>
      <c r="H32" s="45">
        <f t="shared" si="7"/>
        <v>0.625</v>
      </c>
      <c r="I32" s="106">
        <v>2</v>
      </c>
      <c r="J32" s="106">
        <v>0</v>
      </c>
      <c r="K32" s="106">
        <v>0</v>
      </c>
      <c r="L32" s="64">
        <v>0</v>
      </c>
      <c r="M32" s="106">
        <v>0</v>
      </c>
    </row>
    <row r="33" spans="1:13" s="49" customFormat="1" ht="15" customHeight="1">
      <c r="A33" s="298"/>
      <c r="B33" s="362"/>
      <c r="C33" s="363" t="s">
        <v>354</v>
      </c>
      <c r="D33" s="364"/>
      <c r="E33" s="12">
        <f>SUM(E26:E32)</f>
        <v>22</v>
      </c>
      <c r="F33" s="12">
        <f aca="true" t="shared" si="9" ref="F33:M33">SUM(F26:F32)</f>
        <v>45</v>
      </c>
      <c r="G33" s="12">
        <f t="shared" si="9"/>
        <v>67</v>
      </c>
      <c r="H33" s="45">
        <f t="shared" si="7"/>
        <v>0.671</v>
      </c>
      <c r="I33" s="12">
        <f t="shared" si="9"/>
        <v>23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</row>
    <row r="34" spans="1:13" s="49" customFormat="1" ht="15" customHeight="1">
      <c r="A34" s="298"/>
      <c r="B34" s="297" t="s">
        <v>341</v>
      </c>
      <c r="C34" s="195">
        <v>27</v>
      </c>
      <c r="D34" s="195" t="s">
        <v>346</v>
      </c>
      <c r="E34" s="106">
        <v>10</v>
      </c>
      <c r="F34" s="106">
        <v>29</v>
      </c>
      <c r="G34" s="106">
        <f t="shared" si="1"/>
        <v>39</v>
      </c>
      <c r="H34" s="45">
        <f aca="true" t="shared" si="10" ref="H34:H43">ROUNDDOWN((F34/G34),3)</f>
        <v>0.743</v>
      </c>
      <c r="I34" s="106">
        <v>11</v>
      </c>
      <c r="J34" s="106">
        <v>0</v>
      </c>
      <c r="K34" s="106">
        <v>2</v>
      </c>
      <c r="L34" s="64">
        <v>0</v>
      </c>
      <c r="M34" s="106">
        <v>1</v>
      </c>
    </row>
    <row r="35" spans="1:13" s="49" customFormat="1" ht="15" customHeight="1">
      <c r="A35" s="298"/>
      <c r="B35" s="298"/>
      <c r="C35" s="195">
        <v>28</v>
      </c>
      <c r="D35" s="195" t="s">
        <v>111</v>
      </c>
      <c r="E35" s="106">
        <v>10</v>
      </c>
      <c r="F35" s="106">
        <v>19</v>
      </c>
      <c r="G35" s="106">
        <f t="shared" si="1"/>
        <v>29</v>
      </c>
      <c r="H35" s="45">
        <f t="shared" si="10"/>
        <v>0.655</v>
      </c>
      <c r="I35" s="106">
        <v>4</v>
      </c>
      <c r="J35" s="106">
        <v>0</v>
      </c>
      <c r="K35" s="106">
        <v>1</v>
      </c>
      <c r="L35" s="64">
        <v>0</v>
      </c>
      <c r="M35" s="106">
        <v>0</v>
      </c>
    </row>
    <row r="36" spans="1:13" s="49" customFormat="1" ht="15" customHeight="1">
      <c r="A36" s="298"/>
      <c r="B36" s="298"/>
      <c r="C36" s="195">
        <v>29</v>
      </c>
      <c r="D36" s="72" t="s">
        <v>553</v>
      </c>
      <c r="E36" s="106">
        <v>0</v>
      </c>
      <c r="F36" s="106">
        <v>0</v>
      </c>
      <c r="G36" s="106">
        <f t="shared" si="1"/>
        <v>0</v>
      </c>
      <c r="H36" s="45"/>
      <c r="I36" s="106">
        <v>0</v>
      </c>
      <c r="J36" s="106">
        <v>0</v>
      </c>
      <c r="K36" s="106">
        <v>0</v>
      </c>
      <c r="L36" s="64">
        <v>0</v>
      </c>
      <c r="M36" s="106">
        <v>0</v>
      </c>
    </row>
    <row r="37" spans="1:13" s="49" customFormat="1" ht="15" customHeight="1">
      <c r="A37" s="298"/>
      <c r="B37" s="298"/>
      <c r="C37" s="195">
        <v>30</v>
      </c>
      <c r="D37" s="195" t="s">
        <v>115</v>
      </c>
      <c r="E37" s="106">
        <v>2</v>
      </c>
      <c r="F37" s="106">
        <v>1</v>
      </c>
      <c r="G37" s="106">
        <f t="shared" si="1"/>
        <v>3</v>
      </c>
      <c r="H37" s="45">
        <f t="shared" si="10"/>
        <v>0.333</v>
      </c>
      <c r="I37" s="106">
        <v>1</v>
      </c>
      <c r="J37" s="106"/>
      <c r="K37" s="106"/>
      <c r="L37" s="106"/>
      <c r="M37" s="106"/>
    </row>
    <row r="38" spans="1:13" s="49" customFormat="1" ht="15" customHeight="1">
      <c r="A38" s="298"/>
      <c r="B38" s="298"/>
      <c r="C38" s="195">
        <v>31</v>
      </c>
      <c r="D38" s="195" t="s">
        <v>21</v>
      </c>
      <c r="E38" s="106">
        <v>1</v>
      </c>
      <c r="F38" s="106">
        <v>4</v>
      </c>
      <c r="G38" s="106">
        <f t="shared" si="1"/>
        <v>5</v>
      </c>
      <c r="H38" s="45">
        <f t="shared" si="10"/>
        <v>0.8</v>
      </c>
      <c r="I38" s="106">
        <v>2</v>
      </c>
      <c r="J38" s="106">
        <v>0</v>
      </c>
      <c r="K38" s="106">
        <v>0</v>
      </c>
      <c r="L38" s="106">
        <v>0</v>
      </c>
      <c r="M38" s="106">
        <v>0</v>
      </c>
    </row>
    <row r="39" spans="1:13" s="49" customFormat="1" ht="15" customHeight="1">
      <c r="A39" s="298"/>
      <c r="B39" s="298"/>
      <c r="C39" s="195">
        <v>32</v>
      </c>
      <c r="D39" s="195" t="s">
        <v>22</v>
      </c>
      <c r="E39" s="106">
        <v>2</v>
      </c>
      <c r="F39" s="106">
        <v>4</v>
      </c>
      <c r="G39" s="106">
        <f t="shared" si="1"/>
        <v>6</v>
      </c>
      <c r="H39" s="45">
        <f t="shared" si="10"/>
        <v>0.666</v>
      </c>
      <c r="I39" s="106">
        <v>3</v>
      </c>
      <c r="J39" s="106">
        <v>0</v>
      </c>
      <c r="K39" s="106">
        <v>0</v>
      </c>
      <c r="L39" s="106">
        <v>0</v>
      </c>
      <c r="M39" s="106">
        <v>0</v>
      </c>
    </row>
    <row r="40" spans="1:13" s="49" customFormat="1" ht="15" customHeight="1">
      <c r="A40" s="298"/>
      <c r="B40" s="298"/>
      <c r="C40" s="195">
        <v>33</v>
      </c>
      <c r="D40" s="195" t="s">
        <v>116</v>
      </c>
      <c r="E40" s="106">
        <v>0</v>
      </c>
      <c r="F40" s="106">
        <v>6</v>
      </c>
      <c r="G40" s="106">
        <f t="shared" si="1"/>
        <v>6</v>
      </c>
      <c r="H40" s="45">
        <f t="shared" si="10"/>
        <v>1</v>
      </c>
      <c r="I40" s="106">
        <v>2</v>
      </c>
      <c r="J40" s="106">
        <v>0</v>
      </c>
      <c r="K40" s="106">
        <v>0</v>
      </c>
      <c r="L40" s="106">
        <v>0</v>
      </c>
      <c r="M40" s="106">
        <v>2</v>
      </c>
    </row>
    <row r="41" spans="1:13" s="49" customFormat="1" ht="15" customHeight="1">
      <c r="A41" s="298"/>
      <c r="B41" s="298"/>
      <c r="C41" s="195">
        <v>34</v>
      </c>
      <c r="D41" s="195" t="s">
        <v>529</v>
      </c>
      <c r="E41" s="106">
        <v>0</v>
      </c>
      <c r="F41" s="106">
        <v>0</v>
      </c>
      <c r="G41" s="106">
        <f t="shared" si="1"/>
        <v>0</v>
      </c>
      <c r="H41" s="45"/>
      <c r="I41" s="106">
        <v>0</v>
      </c>
      <c r="J41" s="106"/>
      <c r="K41" s="106"/>
      <c r="L41" s="64"/>
      <c r="M41" s="106"/>
    </row>
    <row r="42" spans="1:13" s="49" customFormat="1" ht="15" customHeight="1">
      <c r="A42" s="298"/>
      <c r="B42" s="298"/>
      <c r="C42" s="195">
        <v>35</v>
      </c>
      <c r="D42" s="195" t="s">
        <v>241</v>
      </c>
      <c r="E42" s="106">
        <v>0</v>
      </c>
      <c r="F42" s="106">
        <v>4</v>
      </c>
      <c r="G42" s="106">
        <f t="shared" si="1"/>
        <v>4</v>
      </c>
      <c r="H42" s="45">
        <f t="shared" si="10"/>
        <v>1</v>
      </c>
      <c r="I42" s="106">
        <v>4</v>
      </c>
      <c r="J42" s="106"/>
      <c r="K42" s="106"/>
      <c r="L42" s="64"/>
      <c r="M42" s="106"/>
    </row>
    <row r="43" spans="1:13" s="49" customFormat="1" ht="15" customHeight="1">
      <c r="A43" s="298"/>
      <c r="B43" s="362"/>
      <c r="C43" s="363" t="s">
        <v>354</v>
      </c>
      <c r="D43" s="364"/>
      <c r="E43" s="12">
        <f>SUM(E34:E42)</f>
        <v>25</v>
      </c>
      <c r="F43" s="12">
        <f aca="true" t="shared" si="11" ref="F43:M43">SUM(F34:F42)</f>
        <v>67</v>
      </c>
      <c r="G43" s="12">
        <f t="shared" si="11"/>
        <v>92</v>
      </c>
      <c r="H43" s="45">
        <f t="shared" si="10"/>
        <v>0.728</v>
      </c>
      <c r="I43" s="12">
        <f t="shared" si="11"/>
        <v>27</v>
      </c>
      <c r="J43" s="12">
        <f t="shared" si="11"/>
        <v>0</v>
      </c>
      <c r="K43" s="12">
        <f t="shared" si="11"/>
        <v>3</v>
      </c>
      <c r="L43" s="12">
        <f t="shared" si="11"/>
        <v>0</v>
      </c>
      <c r="M43" s="12">
        <f t="shared" si="11"/>
        <v>3</v>
      </c>
    </row>
    <row r="44" spans="1:13" s="49" customFormat="1" ht="14.25" customHeight="1">
      <c r="A44" s="298"/>
      <c r="B44" s="297" t="s">
        <v>342</v>
      </c>
      <c r="C44" s="195">
        <v>36</v>
      </c>
      <c r="D44" s="195" t="s">
        <v>23</v>
      </c>
      <c r="E44" s="106">
        <v>2</v>
      </c>
      <c r="F44" s="106">
        <v>9</v>
      </c>
      <c r="G44" s="106">
        <f t="shared" si="1"/>
        <v>11</v>
      </c>
      <c r="H44" s="45">
        <f aca="true" t="shared" si="12" ref="H44:H50">ROUNDDOWN((F44/G44),3)</f>
        <v>0.818</v>
      </c>
      <c r="I44" s="106">
        <v>1</v>
      </c>
      <c r="J44" s="106">
        <v>3</v>
      </c>
      <c r="K44" s="106">
        <v>1</v>
      </c>
      <c r="L44" s="64">
        <v>0</v>
      </c>
      <c r="M44" s="106">
        <v>0</v>
      </c>
    </row>
    <row r="45" spans="1:13" s="49" customFormat="1" ht="14.25" customHeight="1">
      <c r="A45" s="298"/>
      <c r="B45" s="298"/>
      <c r="C45" s="195">
        <v>37</v>
      </c>
      <c r="D45" s="195" t="s">
        <v>24</v>
      </c>
      <c r="E45" s="106">
        <v>4</v>
      </c>
      <c r="F45" s="106">
        <v>10</v>
      </c>
      <c r="G45" s="106">
        <f t="shared" si="1"/>
        <v>14</v>
      </c>
      <c r="H45" s="45">
        <f t="shared" si="12"/>
        <v>0.714</v>
      </c>
      <c r="I45" s="106">
        <v>3</v>
      </c>
      <c r="J45" s="106">
        <v>0</v>
      </c>
      <c r="K45" s="106">
        <v>0</v>
      </c>
      <c r="L45" s="64">
        <v>0</v>
      </c>
      <c r="M45" s="106">
        <v>1</v>
      </c>
    </row>
    <row r="46" spans="1:13" s="49" customFormat="1" ht="14.25" customHeight="1">
      <c r="A46" s="298"/>
      <c r="B46" s="298"/>
      <c r="C46" s="195">
        <v>38</v>
      </c>
      <c r="D46" s="195" t="s">
        <v>25</v>
      </c>
      <c r="E46" s="106">
        <v>2</v>
      </c>
      <c r="F46" s="106">
        <v>5</v>
      </c>
      <c r="G46" s="106">
        <f t="shared" si="1"/>
        <v>7</v>
      </c>
      <c r="H46" s="45">
        <f t="shared" si="12"/>
        <v>0.714</v>
      </c>
      <c r="I46" s="106">
        <v>0</v>
      </c>
      <c r="J46" s="106">
        <v>0</v>
      </c>
      <c r="K46" s="106">
        <v>0</v>
      </c>
      <c r="L46" s="64">
        <v>0</v>
      </c>
      <c r="M46" s="106">
        <v>0</v>
      </c>
    </row>
    <row r="47" spans="1:13" s="49" customFormat="1" ht="14.25" customHeight="1">
      <c r="A47" s="298"/>
      <c r="B47" s="298"/>
      <c r="C47" s="195">
        <v>39</v>
      </c>
      <c r="D47" s="195" t="s">
        <v>479</v>
      </c>
      <c r="E47" s="106">
        <v>0</v>
      </c>
      <c r="F47" s="106">
        <v>4</v>
      </c>
      <c r="G47" s="106">
        <f t="shared" si="1"/>
        <v>4</v>
      </c>
      <c r="H47" s="45">
        <f t="shared" si="12"/>
        <v>1</v>
      </c>
      <c r="I47" s="106">
        <v>2</v>
      </c>
      <c r="J47" s="106">
        <v>1</v>
      </c>
      <c r="K47" s="106">
        <v>0</v>
      </c>
      <c r="L47" s="64">
        <v>0</v>
      </c>
      <c r="M47" s="106">
        <v>0</v>
      </c>
    </row>
    <row r="48" spans="1:13" s="49" customFormat="1" ht="14.25" customHeight="1">
      <c r="A48" s="298"/>
      <c r="B48" s="298"/>
      <c r="C48" s="195">
        <v>40</v>
      </c>
      <c r="D48" s="195" t="s">
        <v>26</v>
      </c>
      <c r="E48" s="106">
        <v>3</v>
      </c>
      <c r="F48" s="106">
        <v>13</v>
      </c>
      <c r="G48" s="106">
        <f t="shared" si="1"/>
        <v>16</v>
      </c>
      <c r="H48" s="45">
        <f t="shared" si="12"/>
        <v>0.812</v>
      </c>
      <c r="I48" s="106">
        <v>14</v>
      </c>
      <c r="J48" s="106">
        <v>0</v>
      </c>
      <c r="K48" s="106">
        <v>0</v>
      </c>
      <c r="L48" s="64">
        <v>0</v>
      </c>
      <c r="M48" s="106">
        <v>0</v>
      </c>
    </row>
    <row r="49" spans="1:13" s="49" customFormat="1" ht="14.25" customHeight="1">
      <c r="A49" s="298"/>
      <c r="B49" s="362"/>
      <c r="C49" s="363" t="s">
        <v>354</v>
      </c>
      <c r="D49" s="364"/>
      <c r="E49" s="12">
        <f>SUM(E44:E48)</f>
        <v>11</v>
      </c>
      <c r="F49" s="12">
        <f aca="true" t="shared" si="13" ref="F49:M49">SUM(F44:F48)</f>
        <v>41</v>
      </c>
      <c r="G49" s="12">
        <f t="shared" si="13"/>
        <v>52</v>
      </c>
      <c r="H49" s="45">
        <f t="shared" si="12"/>
        <v>0.788</v>
      </c>
      <c r="I49" s="12">
        <f t="shared" si="13"/>
        <v>20</v>
      </c>
      <c r="J49" s="12">
        <f t="shared" si="13"/>
        <v>4</v>
      </c>
      <c r="K49" s="12">
        <f t="shared" si="13"/>
        <v>1</v>
      </c>
      <c r="L49" s="12">
        <f t="shared" si="13"/>
        <v>0</v>
      </c>
      <c r="M49" s="12">
        <f t="shared" si="13"/>
        <v>1</v>
      </c>
    </row>
    <row r="50" spans="1:13" s="49" customFormat="1" ht="14.25" customHeight="1">
      <c r="A50" s="362"/>
      <c r="B50" s="356" t="s">
        <v>220</v>
      </c>
      <c r="C50" s="356"/>
      <c r="D50" s="293"/>
      <c r="E50" s="12">
        <f>E49+E43+E33</f>
        <v>58</v>
      </c>
      <c r="F50" s="12">
        <f aca="true" t="shared" si="14" ref="F50:M50">F49+F43+F33</f>
        <v>153</v>
      </c>
      <c r="G50" s="12">
        <f t="shared" si="14"/>
        <v>211</v>
      </c>
      <c r="H50" s="45">
        <f t="shared" si="12"/>
        <v>0.725</v>
      </c>
      <c r="I50" s="12">
        <f t="shared" si="14"/>
        <v>70</v>
      </c>
      <c r="J50" s="12">
        <f t="shared" si="14"/>
        <v>4</v>
      </c>
      <c r="K50" s="12">
        <f t="shared" si="14"/>
        <v>4</v>
      </c>
      <c r="L50" s="12">
        <f t="shared" si="14"/>
        <v>0</v>
      </c>
      <c r="M50" s="12">
        <f t="shared" si="14"/>
        <v>4</v>
      </c>
    </row>
    <row r="51" spans="1:13" s="49" customFormat="1" ht="15" customHeight="1">
      <c r="A51" s="371" t="s">
        <v>351</v>
      </c>
      <c r="B51" s="297" t="s">
        <v>340</v>
      </c>
      <c r="C51" s="195">
        <v>41</v>
      </c>
      <c r="D51" s="195" t="s">
        <v>27</v>
      </c>
      <c r="E51" s="12">
        <v>0</v>
      </c>
      <c r="F51" s="12">
        <v>3</v>
      </c>
      <c r="G51" s="106">
        <f t="shared" si="1"/>
        <v>3</v>
      </c>
      <c r="H51" s="45">
        <f aca="true" t="shared" si="15" ref="H51:H63">ROUNDDOWN((F51/G51),3)</f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s="49" customFormat="1" ht="15.75" customHeight="1">
      <c r="A52" s="365"/>
      <c r="B52" s="298"/>
      <c r="C52" s="195">
        <v>42</v>
      </c>
      <c r="D52" s="195" t="s">
        <v>123</v>
      </c>
      <c r="E52" s="106">
        <v>4</v>
      </c>
      <c r="F52" s="106">
        <v>3</v>
      </c>
      <c r="G52" s="106">
        <f t="shared" si="1"/>
        <v>7</v>
      </c>
      <c r="H52" s="45">
        <f t="shared" si="15"/>
        <v>0.428</v>
      </c>
      <c r="I52" s="106">
        <v>2</v>
      </c>
      <c r="J52" s="106">
        <v>0</v>
      </c>
      <c r="K52" s="106">
        <v>0</v>
      </c>
      <c r="L52" s="64">
        <v>0</v>
      </c>
      <c r="M52" s="106">
        <v>0</v>
      </c>
    </row>
    <row r="53" spans="1:13" s="49" customFormat="1" ht="15.75" customHeight="1">
      <c r="A53" s="365"/>
      <c r="B53" s="298"/>
      <c r="C53" s="195">
        <v>43</v>
      </c>
      <c r="D53" s="195" t="s">
        <v>28</v>
      </c>
      <c r="E53" s="106">
        <v>6</v>
      </c>
      <c r="F53" s="106">
        <v>13</v>
      </c>
      <c r="G53" s="106">
        <f t="shared" si="1"/>
        <v>19</v>
      </c>
      <c r="H53" s="45">
        <f t="shared" si="15"/>
        <v>0.684</v>
      </c>
      <c r="I53" s="106">
        <v>9</v>
      </c>
      <c r="J53" s="106">
        <v>0</v>
      </c>
      <c r="K53" s="106">
        <v>0</v>
      </c>
      <c r="L53" s="64">
        <v>0</v>
      </c>
      <c r="M53" s="106">
        <v>0</v>
      </c>
    </row>
    <row r="54" spans="1:13" s="49" customFormat="1" ht="15.75" customHeight="1">
      <c r="A54" s="365"/>
      <c r="B54" s="298"/>
      <c r="C54" s="195">
        <v>44</v>
      </c>
      <c r="D54" s="195" t="s">
        <v>29</v>
      </c>
      <c r="E54" s="106">
        <v>1</v>
      </c>
      <c r="F54" s="106">
        <v>3</v>
      </c>
      <c r="G54" s="106">
        <f t="shared" si="1"/>
        <v>4</v>
      </c>
      <c r="H54" s="45">
        <f t="shared" si="15"/>
        <v>0.75</v>
      </c>
      <c r="I54" s="106">
        <v>0</v>
      </c>
      <c r="J54" s="106">
        <v>0</v>
      </c>
      <c r="K54" s="106">
        <v>0</v>
      </c>
      <c r="L54" s="64">
        <v>0</v>
      </c>
      <c r="M54" s="106">
        <v>0</v>
      </c>
    </row>
    <row r="55" spans="1:13" s="49" customFormat="1" ht="15.75" customHeight="1">
      <c r="A55" s="365"/>
      <c r="B55" s="298"/>
      <c r="C55" s="195">
        <v>45</v>
      </c>
      <c r="D55" s="195" t="s">
        <v>127</v>
      </c>
      <c r="E55" s="106">
        <v>1</v>
      </c>
      <c r="F55" s="106">
        <v>8</v>
      </c>
      <c r="G55" s="106">
        <f t="shared" si="1"/>
        <v>9</v>
      </c>
      <c r="H55" s="45">
        <f t="shared" si="15"/>
        <v>0.888</v>
      </c>
      <c r="I55" s="106">
        <v>0</v>
      </c>
      <c r="J55" s="106">
        <v>0</v>
      </c>
      <c r="K55" s="106">
        <v>0</v>
      </c>
      <c r="L55" s="64">
        <v>0</v>
      </c>
      <c r="M55" s="106">
        <v>0</v>
      </c>
    </row>
    <row r="56" spans="1:13" s="49" customFormat="1" ht="15.75" customHeight="1">
      <c r="A56" s="365"/>
      <c r="B56" s="365"/>
      <c r="C56" s="363" t="s">
        <v>354</v>
      </c>
      <c r="D56" s="366"/>
      <c r="E56" s="106">
        <f>SUM(E51:E55)</f>
        <v>12</v>
      </c>
      <c r="F56" s="106">
        <f aca="true" t="shared" si="16" ref="F56:M56">SUM(F51:F55)</f>
        <v>30</v>
      </c>
      <c r="G56" s="106">
        <f t="shared" si="16"/>
        <v>42</v>
      </c>
      <c r="H56" s="45">
        <f t="shared" si="15"/>
        <v>0.714</v>
      </c>
      <c r="I56" s="106">
        <f t="shared" si="16"/>
        <v>11</v>
      </c>
      <c r="J56" s="106">
        <f t="shared" si="16"/>
        <v>0</v>
      </c>
      <c r="K56" s="106">
        <f t="shared" si="16"/>
        <v>0</v>
      </c>
      <c r="L56" s="106">
        <f t="shared" si="16"/>
        <v>0</v>
      </c>
      <c r="M56" s="106">
        <f t="shared" si="16"/>
        <v>0</v>
      </c>
    </row>
    <row r="57" spans="1:13" s="49" customFormat="1" ht="15.75" customHeight="1">
      <c r="A57" s="365"/>
      <c r="B57" s="297" t="s">
        <v>341</v>
      </c>
      <c r="C57" s="195">
        <v>46</v>
      </c>
      <c r="D57" s="12" t="s">
        <v>555</v>
      </c>
      <c r="E57" s="106">
        <v>3</v>
      </c>
      <c r="F57" s="106">
        <v>2</v>
      </c>
      <c r="G57" s="106">
        <f t="shared" si="1"/>
        <v>5</v>
      </c>
      <c r="H57" s="45">
        <v>0.01</v>
      </c>
      <c r="I57" s="106">
        <v>0</v>
      </c>
      <c r="J57" s="106">
        <v>0</v>
      </c>
      <c r="K57" s="106">
        <v>0</v>
      </c>
      <c r="L57" s="64">
        <v>0</v>
      </c>
      <c r="M57" s="106">
        <v>1</v>
      </c>
    </row>
    <row r="58" spans="1:13" s="49" customFormat="1" ht="15.75" customHeight="1">
      <c r="A58" s="365"/>
      <c r="B58" s="298"/>
      <c r="C58" s="195">
        <v>47</v>
      </c>
      <c r="D58" s="195" t="s">
        <v>503</v>
      </c>
      <c r="E58" s="106">
        <v>3</v>
      </c>
      <c r="F58" s="106">
        <v>2</v>
      </c>
      <c r="G58" s="106">
        <f t="shared" si="1"/>
        <v>5</v>
      </c>
      <c r="H58" s="45">
        <f t="shared" si="15"/>
        <v>0.4</v>
      </c>
      <c r="I58" s="106">
        <v>1</v>
      </c>
      <c r="J58" s="106">
        <v>0</v>
      </c>
      <c r="K58" s="106">
        <v>1</v>
      </c>
      <c r="L58" s="64">
        <v>0</v>
      </c>
      <c r="M58" s="106">
        <v>0</v>
      </c>
    </row>
    <row r="59" spans="1:13" s="49" customFormat="1" ht="15.75" customHeight="1">
      <c r="A59" s="365"/>
      <c r="B59" s="298"/>
      <c r="C59" s="195">
        <v>48</v>
      </c>
      <c r="D59" s="195" t="s">
        <v>70</v>
      </c>
      <c r="E59" s="106">
        <v>1</v>
      </c>
      <c r="F59" s="106">
        <v>3</v>
      </c>
      <c r="G59" s="106">
        <f t="shared" si="1"/>
        <v>4</v>
      </c>
      <c r="H59" s="45">
        <f t="shared" si="15"/>
        <v>0.75</v>
      </c>
      <c r="I59" s="106">
        <v>1</v>
      </c>
      <c r="J59" s="106">
        <v>0</v>
      </c>
      <c r="K59" s="106">
        <v>0</v>
      </c>
      <c r="L59" s="64">
        <v>0</v>
      </c>
      <c r="M59" s="106">
        <v>0</v>
      </c>
    </row>
    <row r="60" spans="1:13" s="49" customFormat="1" ht="15.75" customHeight="1">
      <c r="A60" s="365"/>
      <c r="B60" s="298"/>
      <c r="C60" s="195">
        <v>49</v>
      </c>
      <c r="D60" s="195" t="s">
        <v>124</v>
      </c>
      <c r="E60" s="106">
        <v>1</v>
      </c>
      <c r="F60" s="106">
        <v>6</v>
      </c>
      <c r="G60" s="106">
        <f t="shared" si="1"/>
        <v>7</v>
      </c>
      <c r="H60" s="45">
        <f t="shared" si="15"/>
        <v>0.857</v>
      </c>
      <c r="I60" s="106">
        <v>2</v>
      </c>
      <c r="J60" s="106">
        <v>0</v>
      </c>
      <c r="K60" s="106">
        <v>0</v>
      </c>
      <c r="L60" s="64">
        <v>0</v>
      </c>
      <c r="M60" s="106">
        <v>0</v>
      </c>
    </row>
    <row r="61" spans="1:13" s="49" customFormat="1" ht="15.75" customHeight="1">
      <c r="A61" s="365"/>
      <c r="B61" s="298"/>
      <c r="C61" s="195">
        <v>50</v>
      </c>
      <c r="D61" s="195" t="s">
        <v>30</v>
      </c>
      <c r="E61" s="106">
        <v>1</v>
      </c>
      <c r="F61" s="106">
        <v>7</v>
      </c>
      <c r="G61" s="106">
        <f t="shared" si="1"/>
        <v>8</v>
      </c>
      <c r="H61" s="45">
        <f t="shared" si="15"/>
        <v>0.875</v>
      </c>
      <c r="I61" s="106">
        <v>0</v>
      </c>
      <c r="J61" s="106">
        <v>0</v>
      </c>
      <c r="K61" s="106">
        <v>0</v>
      </c>
      <c r="L61" s="64">
        <v>0</v>
      </c>
      <c r="M61" s="106">
        <v>0</v>
      </c>
    </row>
    <row r="62" spans="1:13" s="49" customFormat="1" ht="15.75" customHeight="1">
      <c r="A62" s="365"/>
      <c r="B62" s="298"/>
      <c r="C62" s="195">
        <v>51</v>
      </c>
      <c r="D62" s="195" t="s">
        <v>31</v>
      </c>
      <c r="E62" s="12">
        <v>0</v>
      </c>
      <c r="F62" s="12">
        <v>9</v>
      </c>
      <c r="G62" s="106">
        <f t="shared" si="1"/>
        <v>9</v>
      </c>
      <c r="H62" s="45">
        <f t="shared" si="15"/>
        <v>1</v>
      </c>
      <c r="I62" s="12">
        <v>7</v>
      </c>
      <c r="J62" s="12">
        <v>0</v>
      </c>
      <c r="K62" s="12">
        <v>0</v>
      </c>
      <c r="L62" s="12">
        <v>0</v>
      </c>
      <c r="M62" s="12">
        <v>0</v>
      </c>
    </row>
    <row r="63" spans="1:13" s="49" customFormat="1" ht="15.75" customHeight="1">
      <c r="A63" s="365"/>
      <c r="B63" s="365"/>
      <c r="C63" s="363" t="s">
        <v>354</v>
      </c>
      <c r="D63" s="364"/>
      <c r="E63" s="106">
        <f>SUM(E57:E62)</f>
        <v>9</v>
      </c>
      <c r="F63" s="106">
        <f aca="true" t="shared" si="17" ref="F63:M63">SUM(F57:F62)</f>
        <v>29</v>
      </c>
      <c r="G63" s="106">
        <f t="shared" si="17"/>
        <v>38</v>
      </c>
      <c r="H63" s="45">
        <f t="shared" si="15"/>
        <v>0.763</v>
      </c>
      <c r="I63" s="106">
        <f t="shared" si="17"/>
        <v>11</v>
      </c>
      <c r="J63" s="106">
        <f t="shared" si="17"/>
        <v>0</v>
      </c>
      <c r="K63" s="106">
        <f t="shared" si="17"/>
        <v>1</v>
      </c>
      <c r="L63" s="106">
        <f t="shared" si="17"/>
        <v>0</v>
      </c>
      <c r="M63" s="106">
        <f t="shared" si="17"/>
        <v>1</v>
      </c>
    </row>
    <row r="64" spans="1:13" s="49" customFormat="1" ht="15.75" customHeight="1">
      <c r="A64" s="365"/>
      <c r="B64" s="297" t="s">
        <v>342</v>
      </c>
      <c r="C64" s="195">
        <v>52</v>
      </c>
      <c r="D64" s="195" t="s">
        <v>129</v>
      </c>
      <c r="E64" s="106">
        <v>1</v>
      </c>
      <c r="F64" s="106">
        <v>4</v>
      </c>
      <c r="G64" s="106">
        <f t="shared" si="1"/>
        <v>5</v>
      </c>
      <c r="H64" s="45">
        <f aca="true" t="shared" si="18" ref="H64:H82">ROUNDDOWN((F64/G64),3)</f>
        <v>0.8</v>
      </c>
      <c r="I64" s="106">
        <v>3</v>
      </c>
      <c r="J64" s="106">
        <v>0</v>
      </c>
      <c r="K64" s="106">
        <v>0</v>
      </c>
      <c r="L64" s="64">
        <v>0</v>
      </c>
      <c r="M64" s="106">
        <v>0</v>
      </c>
    </row>
    <row r="65" spans="1:13" s="49" customFormat="1" ht="15.75" customHeight="1">
      <c r="A65" s="365"/>
      <c r="B65" s="298"/>
      <c r="C65" s="195">
        <v>53</v>
      </c>
      <c r="D65" s="195" t="s">
        <v>74</v>
      </c>
      <c r="E65" s="106">
        <v>0</v>
      </c>
      <c r="F65" s="106">
        <v>0</v>
      </c>
      <c r="G65" s="106">
        <f t="shared" si="1"/>
        <v>0</v>
      </c>
      <c r="H65" s="45"/>
      <c r="I65" s="106">
        <v>0</v>
      </c>
      <c r="J65" s="106">
        <v>0</v>
      </c>
      <c r="K65" s="106">
        <v>0</v>
      </c>
      <c r="L65" s="64">
        <v>0</v>
      </c>
      <c r="M65" s="106">
        <v>0</v>
      </c>
    </row>
    <row r="66" spans="1:13" s="49" customFormat="1" ht="15.75" customHeight="1">
      <c r="A66" s="365"/>
      <c r="B66" s="298"/>
      <c r="C66" s="195">
        <v>54</v>
      </c>
      <c r="D66" s="72" t="s">
        <v>504</v>
      </c>
      <c r="E66" s="106">
        <v>0</v>
      </c>
      <c r="F66" s="106">
        <v>1</v>
      </c>
      <c r="G66" s="106">
        <f t="shared" si="1"/>
        <v>1</v>
      </c>
      <c r="H66" s="45">
        <f t="shared" si="18"/>
        <v>1</v>
      </c>
      <c r="I66" s="106">
        <v>0</v>
      </c>
      <c r="J66" s="106">
        <v>0</v>
      </c>
      <c r="K66" s="106">
        <v>0</v>
      </c>
      <c r="L66" s="64">
        <v>0</v>
      </c>
      <c r="M66" s="106">
        <v>0</v>
      </c>
    </row>
    <row r="67" spans="1:13" s="49" customFormat="1" ht="15.75" customHeight="1">
      <c r="A67" s="365"/>
      <c r="B67" s="298"/>
      <c r="C67" s="195">
        <v>55</v>
      </c>
      <c r="D67" s="195" t="s">
        <v>131</v>
      </c>
      <c r="E67" s="106">
        <v>0</v>
      </c>
      <c r="F67" s="106">
        <v>6</v>
      </c>
      <c r="G67" s="106">
        <f t="shared" si="1"/>
        <v>6</v>
      </c>
      <c r="H67" s="45">
        <f t="shared" si="18"/>
        <v>1</v>
      </c>
      <c r="I67" s="106">
        <v>4</v>
      </c>
      <c r="J67" s="106">
        <v>0</v>
      </c>
      <c r="K67" s="106">
        <v>0</v>
      </c>
      <c r="L67" s="64">
        <v>0</v>
      </c>
      <c r="M67" s="106">
        <v>0</v>
      </c>
    </row>
    <row r="68" spans="1:13" s="49" customFormat="1" ht="15.75" customHeight="1">
      <c r="A68" s="365"/>
      <c r="B68" s="298"/>
      <c r="C68" s="195">
        <v>56</v>
      </c>
      <c r="D68" s="195" t="s">
        <v>32</v>
      </c>
      <c r="E68" s="106">
        <v>1</v>
      </c>
      <c r="F68" s="106">
        <v>6</v>
      </c>
      <c r="G68" s="106">
        <f aca="true" t="shared" si="19" ref="G68:G94">SUM(E68:F68)</f>
        <v>7</v>
      </c>
      <c r="H68" s="45">
        <f t="shared" si="18"/>
        <v>0.857</v>
      </c>
      <c r="I68" s="106">
        <v>1</v>
      </c>
      <c r="J68" s="106">
        <v>0</v>
      </c>
      <c r="K68" s="106">
        <v>0</v>
      </c>
      <c r="L68" s="64">
        <v>0</v>
      </c>
      <c r="M68" s="106">
        <v>1</v>
      </c>
    </row>
    <row r="69" spans="1:13" s="49" customFormat="1" ht="15.75" customHeight="1">
      <c r="A69" s="365"/>
      <c r="B69" s="298"/>
      <c r="C69" s="195">
        <v>57</v>
      </c>
      <c r="D69" s="195" t="s">
        <v>161</v>
      </c>
      <c r="E69" s="12"/>
      <c r="F69" s="12">
        <v>0</v>
      </c>
      <c r="G69" s="106">
        <f t="shared" si="19"/>
        <v>0</v>
      </c>
      <c r="H69" s="45"/>
      <c r="I69" s="12">
        <v>0</v>
      </c>
      <c r="J69" s="12"/>
      <c r="K69" s="12"/>
      <c r="L69" s="12"/>
      <c r="M69" s="12"/>
    </row>
    <row r="70" spans="1:13" s="49" customFormat="1" ht="15.75" customHeight="1">
      <c r="A70" s="365"/>
      <c r="B70" s="362"/>
      <c r="C70" s="363" t="s">
        <v>354</v>
      </c>
      <c r="D70" s="364"/>
      <c r="E70" s="106">
        <f>SUM(E64:E69)</f>
        <v>2</v>
      </c>
      <c r="F70" s="106">
        <f aca="true" t="shared" si="20" ref="F70:M70">SUM(F64:F69)</f>
        <v>17</v>
      </c>
      <c r="G70" s="106">
        <f t="shared" si="20"/>
        <v>19</v>
      </c>
      <c r="H70" s="45">
        <f t="shared" si="18"/>
        <v>0.894</v>
      </c>
      <c r="I70" s="106">
        <f t="shared" si="20"/>
        <v>8</v>
      </c>
      <c r="J70" s="106">
        <f t="shared" si="20"/>
        <v>0</v>
      </c>
      <c r="K70" s="106">
        <f t="shared" si="20"/>
        <v>0</v>
      </c>
      <c r="L70" s="106">
        <f t="shared" si="20"/>
        <v>0</v>
      </c>
      <c r="M70" s="106">
        <f t="shared" si="20"/>
        <v>1</v>
      </c>
    </row>
    <row r="71" spans="1:13" s="49" customFormat="1" ht="15.75" customHeight="1">
      <c r="A71" s="365"/>
      <c r="B71" s="297" t="s">
        <v>556</v>
      </c>
      <c r="C71" s="195">
        <v>58</v>
      </c>
      <c r="D71" s="195" t="s">
        <v>133</v>
      </c>
      <c r="E71" s="106">
        <v>2</v>
      </c>
      <c r="F71" s="106">
        <v>2</v>
      </c>
      <c r="G71" s="106">
        <f t="shared" si="19"/>
        <v>4</v>
      </c>
      <c r="H71" s="45">
        <f t="shared" si="18"/>
        <v>0.5</v>
      </c>
      <c r="I71" s="106">
        <v>1</v>
      </c>
      <c r="J71" s="106">
        <v>0</v>
      </c>
      <c r="K71" s="106">
        <v>0</v>
      </c>
      <c r="L71" s="64">
        <v>0</v>
      </c>
      <c r="M71" s="106">
        <v>0</v>
      </c>
    </row>
    <row r="72" spans="1:13" s="49" customFormat="1" ht="15.75" customHeight="1">
      <c r="A72" s="365"/>
      <c r="B72" s="298"/>
      <c r="C72" s="195">
        <v>59</v>
      </c>
      <c r="D72" s="195" t="s">
        <v>33</v>
      </c>
      <c r="E72" s="106">
        <v>4</v>
      </c>
      <c r="F72" s="106">
        <v>7</v>
      </c>
      <c r="G72" s="106">
        <f t="shared" si="19"/>
        <v>11</v>
      </c>
      <c r="H72" s="45">
        <f t="shared" si="18"/>
        <v>0.636</v>
      </c>
      <c r="I72" s="106">
        <v>0</v>
      </c>
      <c r="J72" s="106">
        <v>0</v>
      </c>
      <c r="K72" s="106">
        <v>0</v>
      </c>
      <c r="L72" s="64">
        <v>0</v>
      </c>
      <c r="M72" s="106">
        <v>0</v>
      </c>
    </row>
    <row r="73" spans="1:13" s="49" customFormat="1" ht="15.75" customHeight="1">
      <c r="A73" s="365"/>
      <c r="B73" s="298"/>
      <c r="C73" s="195">
        <v>60</v>
      </c>
      <c r="D73" s="195" t="s">
        <v>135</v>
      </c>
      <c r="E73" s="106">
        <v>0</v>
      </c>
      <c r="F73" s="106">
        <v>5</v>
      </c>
      <c r="G73" s="106">
        <f t="shared" si="19"/>
        <v>5</v>
      </c>
      <c r="H73" s="45">
        <f t="shared" si="18"/>
        <v>1</v>
      </c>
      <c r="I73" s="106">
        <v>2</v>
      </c>
      <c r="J73" s="106">
        <v>0</v>
      </c>
      <c r="K73" s="106">
        <v>0</v>
      </c>
      <c r="L73" s="64">
        <v>0</v>
      </c>
      <c r="M73" s="106">
        <v>0</v>
      </c>
    </row>
    <row r="74" spans="1:13" s="49" customFormat="1" ht="15.75" customHeight="1">
      <c r="A74" s="365"/>
      <c r="B74" s="298"/>
      <c r="C74" s="195">
        <v>61</v>
      </c>
      <c r="D74" s="72" t="s">
        <v>501</v>
      </c>
      <c r="E74" s="106">
        <v>0</v>
      </c>
      <c r="F74" s="106">
        <v>1</v>
      </c>
      <c r="G74" s="106">
        <f t="shared" si="19"/>
        <v>1</v>
      </c>
      <c r="H74" s="45">
        <f t="shared" si="18"/>
        <v>1</v>
      </c>
      <c r="I74" s="106"/>
      <c r="J74" s="106"/>
      <c r="K74" s="106"/>
      <c r="L74" s="64"/>
      <c r="M74" s="106"/>
    </row>
    <row r="75" spans="1:13" s="49" customFormat="1" ht="15.75" customHeight="1">
      <c r="A75" s="365"/>
      <c r="B75" s="298"/>
      <c r="C75" s="195">
        <v>62</v>
      </c>
      <c r="D75" s="195" t="s">
        <v>34</v>
      </c>
      <c r="E75" s="106">
        <v>0</v>
      </c>
      <c r="F75" s="106">
        <v>0</v>
      </c>
      <c r="G75" s="106">
        <f t="shared" si="19"/>
        <v>0</v>
      </c>
      <c r="H75" s="45"/>
      <c r="I75" s="106">
        <v>0</v>
      </c>
      <c r="J75" s="106"/>
      <c r="K75" s="106"/>
      <c r="L75" s="64"/>
      <c r="M75" s="106"/>
    </row>
    <row r="76" spans="1:13" ht="15.75" customHeight="1">
      <c r="A76" s="365"/>
      <c r="B76" s="298"/>
      <c r="C76" s="195">
        <v>63</v>
      </c>
      <c r="D76" s="195" t="s">
        <v>35</v>
      </c>
      <c r="E76" s="196">
        <v>0</v>
      </c>
      <c r="F76" s="196">
        <v>2</v>
      </c>
      <c r="G76" s="106">
        <f t="shared" si="19"/>
        <v>2</v>
      </c>
      <c r="H76" s="45">
        <f t="shared" si="18"/>
        <v>1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</row>
    <row r="77" spans="1:13" ht="15.75" customHeight="1">
      <c r="A77" s="365"/>
      <c r="B77" s="362"/>
      <c r="C77" s="363" t="s">
        <v>354</v>
      </c>
      <c r="D77" s="364"/>
      <c r="E77" s="196">
        <f>SUM(E71:E76)</f>
        <v>6</v>
      </c>
      <c r="F77" s="196">
        <f aca="true" t="shared" si="21" ref="F77:M77">SUM(F71:F76)</f>
        <v>17</v>
      </c>
      <c r="G77" s="196">
        <f t="shared" si="21"/>
        <v>23</v>
      </c>
      <c r="H77" s="45">
        <f t="shared" si="18"/>
        <v>0.739</v>
      </c>
      <c r="I77" s="196">
        <f t="shared" si="21"/>
        <v>3</v>
      </c>
      <c r="J77" s="196">
        <f t="shared" si="21"/>
        <v>0</v>
      </c>
      <c r="K77" s="196">
        <f t="shared" si="21"/>
        <v>0</v>
      </c>
      <c r="L77" s="196">
        <f t="shared" si="21"/>
        <v>0</v>
      </c>
      <c r="M77" s="196">
        <f t="shared" si="21"/>
        <v>0</v>
      </c>
    </row>
    <row r="78" spans="1:13" ht="15.75" customHeight="1">
      <c r="A78" s="362"/>
      <c r="B78" s="356" t="s">
        <v>220</v>
      </c>
      <c r="C78" s="356"/>
      <c r="D78" s="293"/>
      <c r="E78" s="106">
        <f>E77+E70+E63+E56</f>
        <v>29</v>
      </c>
      <c r="F78" s="106">
        <f aca="true" t="shared" si="22" ref="F78:M78">F77+F70+F63+F56</f>
        <v>93</v>
      </c>
      <c r="G78" s="106">
        <f t="shared" si="22"/>
        <v>122</v>
      </c>
      <c r="H78" s="45">
        <f t="shared" si="18"/>
        <v>0.762</v>
      </c>
      <c r="I78" s="106">
        <f t="shared" si="22"/>
        <v>33</v>
      </c>
      <c r="J78" s="106">
        <f t="shared" si="22"/>
        <v>0</v>
      </c>
      <c r="K78" s="106">
        <f t="shared" si="22"/>
        <v>1</v>
      </c>
      <c r="L78" s="106">
        <f t="shared" si="22"/>
        <v>0</v>
      </c>
      <c r="M78" s="106">
        <f t="shared" si="22"/>
        <v>2</v>
      </c>
    </row>
    <row r="79" spans="1:13" ht="15.75" customHeight="1">
      <c r="A79" s="295" t="s">
        <v>558</v>
      </c>
      <c r="B79" s="295" t="s">
        <v>340</v>
      </c>
      <c r="C79" s="195">
        <v>64</v>
      </c>
      <c r="D79" s="195" t="s">
        <v>36</v>
      </c>
      <c r="E79" s="106">
        <v>1</v>
      </c>
      <c r="F79" s="106">
        <v>8</v>
      </c>
      <c r="G79" s="106">
        <f t="shared" si="19"/>
        <v>9</v>
      </c>
      <c r="H79" s="45">
        <f t="shared" si="18"/>
        <v>0.888</v>
      </c>
      <c r="I79" s="106">
        <v>4</v>
      </c>
      <c r="J79" s="106">
        <v>1</v>
      </c>
      <c r="K79" s="106">
        <v>0</v>
      </c>
      <c r="L79" s="64">
        <v>0</v>
      </c>
      <c r="M79" s="106">
        <v>0</v>
      </c>
    </row>
    <row r="80" spans="1:13" ht="15.75" customHeight="1">
      <c r="A80" s="295"/>
      <c r="B80" s="295"/>
      <c r="C80" s="195">
        <v>65</v>
      </c>
      <c r="D80" s="195" t="s">
        <v>37</v>
      </c>
      <c r="E80" s="106">
        <v>2</v>
      </c>
      <c r="F80" s="106">
        <v>5</v>
      </c>
      <c r="G80" s="106">
        <f t="shared" si="19"/>
        <v>7</v>
      </c>
      <c r="H80" s="45">
        <f t="shared" si="18"/>
        <v>0.714</v>
      </c>
      <c r="I80" s="106">
        <v>5</v>
      </c>
      <c r="J80" s="106">
        <v>0</v>
      </c>
      <c r="K80" s="106">
        <v>1</v>
      </c>
      <c r="L80" s="64">
        <v>0</v>
      </c>
      <c r="M80" s="106">
        <v>1</v>
      </c>
    </row>
    <row r="81" spans="1:13" ht="15.75" customHeight="1">
      <c r="A81" s="295"/>
      <c r="B81" s="295"/>
      <c r="C81" s="195">
        <v>66</v>
      </c>
      <c r="D81" s="195" t="s">
        <v>73</v>
      </c>
      <c r="E81" s="106">
        <v>1</v>
      </c>
      <c r="F81" s="106">
        <v>9</v>
      </c>
      <c r="G81" s="106">
        <f t="shared" si="19"/>
        <v>10</v>
      </c>
      <c r="H81" s="45">
        <f t="shared" si="18"/>
        <v>0.9</v>
      </c>
      <c r="I81" s="106">
        <v>5</v>
      </c>
      <c r="J81" s="106">
        <v>0</v>
      </c>
      <c r="K81" s="106">
        <v>1</v>
      </c>
      <c r="L81" s="64">
        <v>0</v>
      </c>
      <c r="M81" s="106">
        <v>0</v>
      </c>
    </row>
    <row r="82" spans="1:13" ht="15.75" customHeight="1">
      <c r="A82" s="295"/>
      <c r="B82" s="295"/>
      <c r="C82" s="195">
        <v>67</v>
      </c>
      <c r="D82" s="195" t="s">
        <v>38</v>
      </c>
      <c r="E82" s="106">
        <v>3</v>
      </c>
      <c r="F82" s="106">
        <v>1</v>
      </c>
      <c r="G82" s="106">
        <f t="shared" si="19"/>
        <v>4</v>
      </c>
      <c r="H82" s="45">
        <f t="shared" si="18"/>
        <v>0.25</v>
      </c>
      <c r="I82" s="106">
        <v>0</v>
      </c>
      <c r="J82" s="106">
        <v>0</v>
      </c>
      <c r="K82" s="106">
        <v>0</v>
      </c>
      <c r="L82" s="64">
        <v>0</v>
      </c>
      <c r="M82" s="106">
        <v>0</v>
      </c>
    </row>
    <row r="83" spans="1:13" ht="15.75" customHeight="1">
      <c r="A83" s="295"/>
      <c r="B83" s="295"/>
      <c r="C83" s="195">
        <v>68</v>
      </c>
      <c r="D83" s="72" t="s">
        <v>227</v>
      </c>
      <c r="E83" s="196"/>
      <c r="F83" s="196"/>
      <c r="G83" s="106">
        <f t="shared" si="19"/>
        <v>0</v>
      </c>
      <c r="H83" s="45"/>
      <c r="I83" s="196"/>
      <c r="J83" s="196"/>
      <c r="K83" s="196"/>
      <c r="L83" s="196"/>
      <c r="M83" s="196"/>
    </row>
    <row r="84" spans="1:13" ht="15.75" customHeight="1">
      <c r="A84" s="295"/>
      <c r="B84" s="372"/>
      <c r="C84" s="364" t="s">
        <v>354</v>
      </c>
      <c r="D84" s="368"/>
      <c r="E84" s="106">
        <f>SUM(E79:E83)</f>
        <v>7</v>
      </c>
      <c r="F84" s="106">
        <f aca="true" t="shared" si="23" ref="F84:M84">SUM(F79:F83)</f>
        <v>23</v>
      </c>
      <c r="G84" s="106">
        <f t="shared" si="23"/>
        <v>30</v>
      </c>
      <c r="H84" s="45">
        <f aca="true" t="shared" si="24" ref="H84:H95">ROUNDDOWN((F84/G84),3)</f>
        <v>0.766</v>
      </c>
      <c r="I84" s="106">
        <f t="shared" si="23"/>
        <v>14</v>
      </c>
      <c r="J84" s="106">
        <f t="shared" si="23"/>
        <v>1</v>
      </c>
      <c r="K84" s="106">
        <f t="shared" si="23"/>
        <v>2</v>
      </c>
      <c r="L84" s="106">
        <f t="shared" si="23"/>
        <v>0</v>
      </c>
      <c r="M84" s="106">
        <f t="shared" si="23"/>
        <v>1</v>
      </c>
    </row>
    <row r="85" spans="1:13" ht="15.75" customHeight="1">
      <c r="A85" s="372"/>
      <c r="B85" s="295" t="s">
        <v>341</v>
      </c>
      <c r="C85" s="195">
        <v>69</v>
      </c>
      <c r="D85" s="195" t="s">
        <v>39</v>
      </c>
      <c r="E85" s="106">
        <v>2</v>
      </c>
      <c r="F85" s="106">
        <v>2</v>
      </c>
      <c r="G85" s="106">
        <f t="shared" si="19"/>
        <v>4</v>
      </c>
      <c r="H85" s="45">
        <v>0.01</v>
      </c>
      <c r="I85" s="106">
        <v>0</v>
      </c>
      <c r="J85" s="106">
        <v>0</v>
      </c>
      <c r="K85" s="106">
        <v>0</v>
      </c>
      <c r="L85" s="64">
        <v>0</v>
      </c>
      <c r="M85" s="106">
        <v>0</v>
      </c>
    </row>
    <row r="86" spans="1:13" ht="15.75" customHeight="1">
      <c r="A86" s="372"/>
      <c r="B86" s="295"/>
      <c r="C86" s="195">
        <v>70</v>
      </c>
      <c r="D86" s="195" t="s">
        <v>40</v>
      </c>
      <c r="E86" s="106">
        <v>6</v>
      </c>
      <c r="F86" s="106">
        <v>7</v>
      </c>
      <c r="G86" s="106">
        <f t="shared" si="19"/>
        <v>13</v>
      </c>
      <c r="H86" s="45">
        <f t="shared" si="24"/>
        <v>0.538</v>
      </c>
      <c r="I86" s="106">
        <v>1</v>
      </c>
      <c r="J86" s="106">
        <v>0</v>
      </c>
      <c r="K86" s="106">
        <v>0</v>
      </c>
      <c r="L86" s="64">
        <v>0</v>
      </c>
      <c r="M86" s="106">
        <v>1</v>
      </c>
    </row>
    <row r="87" spans="1:13" ht="15.75" customHeight="1">
      <c r="A87" s="372"/>
      <c r="B87" s="295"/>
      <c r="C87" s="195">
        <v>71</v>
      </c>
      <c r="D87" s="195" t="s">
        <v>41</v>
      </c>
      <c r="E87" s="106">
        <v>10</v>
      </c>
      <c r="F87" s="106">
        <v>19</v>
      </c>
      <c r="G87" s="106">
        <f t="shared" si="19"/>
        <v>29</v>
      </c>
      <c r="H87" s="45">
        <f t="shared" si="24"/>
        <v>0.655</v>
      </c>
      <c r="I87" s="106">
        <v>9</v>
      </c>
      <c r="J87" s="106">
        <v>0</v>
      </c>
      <c r="K87" s="106">
        <v>0</v>
      </c>
      <c r="L87" s="64">
        <v>0</v>
      </c>
      <c r="M87" s="106">
        <v>3</v>
      </c>
    </row>
    <row r="88" spans="1:13" ht="15.75" customHeight="1">
      <c r="A88" s="372"/>
      <c r="B88" s="295"/>
      <c r="C88" s="195">
        <v>72</v>
      </c>
      <c r="D88" s="195" t="s">
        <v>145</v>
      </c>
      <c r="E88" s="106">
        <v>5</v>
      </c>
      <c r="F88" s="106">
        <v>8</v>
      </c>
      <c r="G88" s="106">
        <f t="shared" si="19"/>
        <v>13</v>
      </c>
      <c r="H88" s="45">
        <f t="shared" si="24"/>
        <v>0.615</v>
      </c>
      <c r="I88" s="106">
        <v>8</v>
      </c>
      <c r="J88" s="106">
        <v>0</v>
      </c>
      <c r="K88" s="106">
        <v>0</v>
      </c>
      <c r="L88" s="64">
        <v>0</v>
      </c>
      <c r="M88" s="106">
        <v>0</v>
      </c>
    </row>
    <row r="89" spans="1:13" ht="15.75" customHeight="1">
      <c r="A89" s="372"/>
      <c r="B89" s="295"/>
      <c r="C89" s="195">
        <v>73</v>
      </c>
      <c r="D89" s="195" t="s">
        <v>146</v>
      </c>
      <c r="E89" s="106">
        <v>10</v>
      </c>
      <c r="F89" s="106">
        <v>4</v>
      </c>
      <c r="G89" s="106">
        <f t="shared" si="19"/>
        <v>14</v>
      </c>
      <c r="H89" s="45">
        <f t="shared" si="24"/>
        <v>0.285</v>
      </c>
      <c r="I89" s="106">
        <v>0</v>
      </c>
      <c r="J89" s="106">
        <v>0</v>
      </c>
      <c r="K89" s="106">
        <v>0</v>
      </c>
      <c r="L89" s="64">
        <v>0</v>
      </c>
      <c r="M89" s="106">
        <v>0</v>
      </c>
    </row>
    <row r="90" spans="1:13" ht="15.75" customHeight="1">
      <c r="A90" s="372"/>
      <c r="B90" s="295"/>
      <c r="C90" s="195">
        <v>74</v>
      </c>
      <c r="D90" s="195" t="s">
        <v>42</v>
      </c>
      <c r="E90" s="196">
        <v>1</v>
      </c>
      <c r="F90" s="196">
        <v>3</v>
      </c>
      <c r="G90" s="106">
        <f t="shared" si="19"/>
        <v>4</v>
      </c>
      <c r="H90" s="45">
        <f t="shared" si="24"/>
        <v>0.75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</row>
    <row r="91" spans="1:13" ht="15.75" customHeight="1">
      <c r="A91" s="372"/>
      <c r="B91" s="372"/>
      <c r="C91" s="364" t="s">
        <v>354</v>
      </c>
      <c r="D91" s="368"/>
      <c r="E91" s="196">
        <f>SUM(E85:E90)</f>
        <v>34</v>
      </c>
      <c r="F91" s="196">
        <f aca="true" t="shared" si="25" ref="F91:M91">SUM(F85:F90)</f>
        <v>43</v>
      </c>
      <c r="G91" s="196">
        <f t="shared" si="25"/>
        <v>77</v>
      </c>
      <c r="H91" s="45">
        <f t="shared" si="24"/>
        <v>0.558</v>
      </c>
      <c r="I91" s="196">
        <f t="shared" si="25"/>
        <v>18</v>
      </c>
      <c r="J91" s="196">
        <f t="shared" si="25"/>
        <v>0</v>
      </c>
      <c r="K91" s="196">
        <f t="shared" si="25"/>
        <v>0</v>
      </c>
      <c r="L91" s="196">
        <f t="shared" si="25"/>
        <v>0</v>
      </c>
      <c r="M91" s="196">
        <f t="shared" si="25"/>
        <v>4</v>
      </c>
    </row>
    <row r="92" spans="1:13" ht="15.75" customHeight="1">
      <c r="A92" s="372"/>
      <c r="B92" s="293" t="s">
        <v>220</v>
      </c>
      <c r="C92" s="294"/>
      <c r="D92" s="294"/>
      <c r="E92" s="196">
        <f>E91+E84</f>
        <v>41</v>
      </c>
      <c r="F92" s="196">
        <f>F91+F84</f>
        <v>66</v>
      </c>
      <c r="G92" s="196">
        <f>G91+G84</f>
        <v>107</v>
      </c>
      <c r="H92" s="45">
        <f t="shared" si="24"/>
        <v>0.616</v>
      </c>
      <c r="I92" s="196">
        <f>I91+I84</f>
        <v>32</v>
      </c>
      <c r="J92" s="196">
        <f>J91+J84</f>
        <v>1</v>
      </c>
      <c r="K92" s="196">
        <f>K91+K84</f>
        <v>2</v>
      </c>
      <c r="L92" s="196">
        <f>L91+L84</f>
        <v>0</v>
      </c>
      <c r="M92" s="196">
        <f>M91+M84</f>
        <v>5</v>
      </c>
    </row>
    <row r="93" spans="1:13" ht="15.75" customHeight="1">
      <c r="A93" s="368" t="s">
        <v>700</v>
      </c>
      <c r="B93" s="368"/>
      <c r="C93" s="368"/>
      <c r="D93" s="368"/>
      <c r="E93" s="196"/>
      <c r="F93" s="196"/>
      <c r="G93" s="106">
        <f t="shared" si="19"/>
        <v>0</v>
      </c>
      <c r="H93" s="45"/>
      <c r="I93" s="196"/>
      <c r="J93" s="196"/>
      <c r="K93" s="196"/>
      <c r="L93" s="196"/>
      <c r="M93" s="196"/>
    </row>
    <row r="94" spans="1:13" ht="15.75" customHeight="1">
      <c r="A94" s="368" t="s">
        <v>217</v>
      </c>
      <c r="B94" s="368"/>
      <c r="C94" s="368"/>
      <c r="D94" s="368"/>
      <c r="E94" s="196"/>
      <c r="F94" s="196"/>
      <c r="G94" s="106">
        <f t="shared" si="19"/>
        <v>0</v>
      </c>
      <c r="H94" s="45"/>
      <c r="I94" s="196"/>
      <c r="J94" s="196"/>
      <c r="K94" s="196"/>
      <c r="L94" s="196"/>
      <c r="M94" s="196"/>
    </row>
    <row r="95" spans="1:13" ht="15.75" customHeight="1">
      <c r="A95" s="370" t="s">
        <v>221</v>
      </c>
      <c r="B95" s="370"/>
      <c r="C95" s="370"/>
      <c r="D95" s="370"/>
      <c r="E95" s="196">
        <f>E94+E93+E92+E78+E50+E25</f>
        <v>161</v>
      </c>
      <c r="F95" s="196">
        <f aca="true" t="shared" si="26" ref="F95:M95">F94+F93+F92+F78+F50+F25</f>
        <v>419</v>
      </c>
      <c r="G95" s="196">
        <f t="shared" si="26"/>
        <v>580</v>
      </c>
      <c r="H95" s="45">
        <f t="shared" si="24"/>
        <v>0.722</v>
      </c>
      <c r="I95" s="196">
        <f t="shared" si="26"/>
        <v>176</v>
      </c>
      <c r="J95" s="196">
        <f t="shared" si="26"/>
        <v>6</v>
      </c>
      <c r="K95" s="196">
        <f t="shared" si="26"/>
        <v>9</v>
      </c>
      <c r="L95" s="196">
        <f t="shared" si="26"/>
        <v>0</v>
      </c>
      <c r="M95" s="196">
        <f t="shared" si="26"/>
        <v>13</v>
      </c>
    </row>
  </sheetData>
  <sheetProtection/>
  <mergeCells count="36">
    <mergeCell ref="A95:D95"/>
    <mergeCell ref="B71:B77"/>
    <mergeCell ref="C77:D77"/>
    <mergeCell ref="B78:D78"/>
    <mergeCell ref="A79:A92"/>
    <mergeCell ref="B79:B84"/>
    <mergeCell ref="C84:D84"/>
    <mergeCell ref="B85:B91"/>
    <mergeCell ref="C91:D91"/>
    <mergeCell ref="B92:D92"/>
    <mergeCell ref="A93:D93"/>
    <mergeCell ref="A94:D94"/>
    <mergeCell ref="A1:J1"/>
    <mergeCell ref="A3:A25"/>
    <mergeCell ref="B3:B10"/>
    <mergeCell ref="C10:D10"/>
    <mergeCell ref="B11:B17"/>
    <mergeCell ref="C17:D17"/>
    <mergeCell ref="B18:B24"/>
    <mergeCell ref="C24:D24"/>
    <mergeCell ref="B25:D25"/>
    <mergeCell ref="A26:A50"/>
    <mergeCell ref="B26:B33"/>
    <mergeCell ref="C33:D33"/>
    <mergeCell ref="B34:B43"/>
    <mergeCell ref="C43:D43"/>
    <mergeCell ref="B44:B49"/>
    <mergeCell ref="C49:D49"/>
    <mergeCell ref="B50:D50"/>
    <mergeCell ref="B51:B56"/>
    <mergeCell ref="C56:D56"/>
    <mergeCell ref="B57:B63"/>
    <mergeCell ref="C63:D63"/>
    <mergeCell ref="A51:A78"/>
    <mergeCell ref="B64:B70"/>
    <mergeCell ref="C70:D70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C40"/>
  <sheetViews>
    <sheetView zoomScale="120" zoomScaleNormal="120" zoomScalePageLayoutView="0" workbookViewId="0" topLeftCell="A34">
      <selection activeCell="G32" sqref="G32"/>
    </sheetView>
  </sheetViews>
  <sheetFormatPr defaultColWidth="8.88671875" defaultRowHeight="13.5"/>
  <cols>
    <col min="1" max="1" width="4.21484375" style="0" customWidth="1"/>
    <col min="2" max="2" width="8.77734375" style="0" customWidth="1"/>
    <col min="3" max="3" width="33.77734375" style="0" customWidth="1"/>
    <col min="4" max="4" width="4.88671875" style="0" customWidth="1"/>
    <col min="5" max="5" width="5.10546875" style="0" customWidth="1"/>
    <col min="6" max="6" width="6.4453125" style="0" customWidth="1"/>
    <col min="7" max="7" width="1.88671875" style="0" customWidth="1"/>
    <col min="8" max="8" width="8.3359375" style="0" customWidth="1"/>
    <col min="11" max="11" width="10.3359375" style="0" customWidth="1"/>
  </cols>
  <sheetData>
    <row r="8" s="1" customFormat="1" ht="19.5" customHeight="1">
      <c r="B8" s="1" t="s">
        <v>170</v>
      </c>
    </row>
    <row r="9" s="1" customFormat="1" ht="19.5" customHeight="1">
      <c r="B9" s="1" t="s">
        <v>237</v>
      </c>
    </row>
    <row r="10" s="1" customFormat="1" ht="19.5" customHeight="1">
      <c r="B10" s="1" t="s">
        <v>238</v>
      </c>
    </row>
    <row r="11" s="1" customFormat="1" ht="19.5" customHeight="1">
      <c r="B11" s="1" t="s">
        <v>723</v>
      </c>
    </row>
    <row r="12" s="1" customFormat="1" ht="19.5" customHeight="1">
      <c r="B12" s="1" t="s">
        <v>239</v>
      </c>
    </row>
    <row r="13" s="1" customFormat="1" ht="19.5" customHeight="1">
      <c r="B13" s="1" t="s">
        <v>540</v>
      </c>
    </row>
    <row r="14" s="1" customFormat="1" ht="19.5" customHeight="1">
      <c r="B14" s="1" t="s">
        <v>541</v>
      </c>
    </row>
    <row r="15" s="1" customFormat="1" ht="19.5" customHeight="1">
      <c r="B15" s="1" t="s">
        <v>542</v>
      </c>
    </row>
    <row r="16" s="1" customFormat="1" ht="19.5" customHeight="1">
      <c r="C16" s="1" t="s">
        <v>543</v>
      </c>
    </row>
    <row r="17" s="1" customFormat="1" ht="19.5" customHeight="1">
      <c r="B17" s="1" t="s">
        <v>544</v>
      </c>
    </row>
    <row r="18" s="1" customFormat="1" ht="19.5" customHeight="1">
      <c r="B18" s="1" t="s">
        <v>545</v>
      </c>
    </row>
    <row r="19" s="1" customFormat="1" ht="19.5" customHeight="1">
      <c r="B19" s="1" t="s">
        <v>546</v>
      </c>
    </row>
    <row r="20" s="1" customFormat="1" ht="19.5" customHeight="1">
      <c r="B20" s="1" t="s">
        <v>547</v>
      </c>
    </row>
    <row r="21" s="1" customFormat="1" ht="19.5" customHeight="1">
      <c r="B21" s="1" t="s">
        <v>548</v>
      </c>
    </row>
    <row r="22" s="1" customFormat="1" ht="19.5" customHeight="1">
      <c r="B22" s="1" t="s">
        <v>549</v>
      </c>
    </row>
    <row r="23" s="1" customFormat="1" ht="19.5" customHeight="1">
      <c r="B23" s="1" t="s">
        <v>551</v>
      </c>
    </row>
    <row r="24" s="1" customFormat="1" ht="19.5" customHeight="1">
      <c r="C24" s="1" t="s">
        <v>716</v>
      </c>
    </row>
    <row r="25" s="1" customFormat="1" ht="19.5" customHeight="1">
      <c r="C25" s="1" t="s">
        <v>717</v>
      </c>
    </row>
    <row r="26" s="1" customFormat="1" ht="19.5" customHeight="1">
      <c r="B26" s="1" t="s">
        <v>718</v>
      </c>
    </row>
    <row r="27" s="1" customFormat="1" ht="19.5" customHeight="1">
      <c r="B27" s="1" t="s">
        <v>719</v>
      </c>
    </row>
    <row r="28" s="1" customFormat="1" ht="19.5" customHeight="1">
      <c r="B28" s="1" t="s">
        <v>720</v>
      </c>
    </row>
    <row r="29" s="1" customFormat="1" ht="19.5" customHeight="1">
      <c r="B29" s="1" t="s">
        <v>721</v>
      </c>
    </row>
    <row r="30" s="1" customFormat="1" ht="19.5" customHeight="1">
      <c r="B30" s="1" t="s">
        <v>722</v>
      </c>
    </row>
    <row r="31" s="1" customFormat="1" ht="19.5" customHeight="1">
      <c r="B31" s="1" t="s">
        <v>1047</v>
      </c>
    </row>
    <row r="32" s="1" customFormat="1" ht="19.5" customHeight="1">
      <c r="B32" s="1" t="s">
        <v>1048</v>
      </c>
    </row>
    <row r="33" s="1" customFormat="1" ht="19.5" customHeight="1">
      <c r="B33" s="1" t="s">
        <v>1049</v>
      </c>
    </row>
    <row r="34" s="1" customFormat="1" ht="19.5" customHeight="1">
      <c r="B34" s="1" t="s">
        <v>1050</v>
      </c>
    </row>
    <row r="35" s="1" customFormat="1" ht="19.5" customHeight="1">
      <c r="B35" s="1" t="s">
        <v>1051</v>
      </c>
    </row>
    <row r="36" s="1" customFormat="1" ht="19.5" customHeight="1">
      <c r="B36" s="1" t="s">
        <v>1052</v>
      </c>
    </row>
    <row r="37" s="1" customFormat="1" ht="19.5" customHeight="1">
      <c r="B37" s="1" t="s">
        <v>1053</v>
      </c>
    </row>
    <row r="38" s="1" customFormat="1" ht="19.5" customHeight="1">
      <c r="B38" s="1" t="s">
        <v>1054</v>
      </c>
    </row>
    <row r="39" spans="2:3" ht="20.25" customHeight="1">
      <c r="B39" s="1"/>
      <c r="C39" s="1"/>
    </row>
    <row r="40" ht="20.25" customHeight="1">
      <c r="C40" s="1"/>
    </row>
  </sheetData>
  <sheetProtection/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0"/>
  <sheetViews>
    <sheetView zoomScale="154" zoomScaleNormal="154" zoomScalePageLayoutView="0" workbookViewId="0" topLeftCell="A1">
      <pane ySplit="3" topLeftCell="A82" activePane="bottomLeft" state="frozen"/>
      <selection pane="topLeft" activeCell="N42" sqref="N16:AF42"/>
      <selection pane="bottomLeft" activeCell="I88" sqref="I88"/>
    </sheetView>
  </sheetViews>
  <sheetFormatPr defaultColWidth="8.88671875" defaultRowHeight="13.5"/>
  <cols>
    <col min="1" max="2" width="2.10546875" style="105" customWidth="1"/>
    <col min="3" max="3" width="2.88671875" style="105" customWidth="1"/>
    <col min="4" max="4" width="4.6640625" style="105" customWidth="1"/>
    <col min="5" max="7" width="4.5546875" style="105" customWidth="1"/>
    <col min="8" max="10" width="4.3359375" style="105" customWidth="1"/>
    <col min="11" max="13" width="4.4453125" style="105" customWidth="1"/>
    <col min="14" max="14" width="4.4453125" style="61" customWidth="1"/>
    <col min="15" max="16" width="4.4453125" style="105" customWidth="1"/>
    <col min="17" max="17" width="4.4453125" style="61" customWidth="1"/>
    <col min="18" max="19" width="4.4453125" style="105" customWidth="1"/>
    <col min="20" max="16384" width="8.88671875" style="105" customWidth="1"/>
  </cols>
  <sheetData>
    <row r="1" spans="1:12" ht="20.25" customHeight="1">
      <c r="A1" s="355" t="s">
        <v>580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9" ht="13.5" customHeight="1">
      <c r="A2" s="524" t="s">
        <v>222</v>
      </c>
      <c r="B2" s="524" t="s">
        <v>223</v>
      </c>
      <c r="C2" s="201"/>
      <c r="D2" s="30" t="s">
        <v>224</v>
      </c>
      <c r="E2" s="496" t="s">
        <v>581</v>
      </c>
      <c r="F2" s="497"/>
      <c r="G2" s="498"/>
      <c r="H2" s="496" t="s">
        <v>582</v>
      </c>
      <c r="I2" s="497"/>
      <c r="J2" s="498"/>
      <c r="K2" s="496" t="s">
        <v>1026</v>
      </c>
      <c r="L2" s="497"/>
      <c r="M2" s="498"/>
      <c r="N2" s="496" t="s">
        <v>583</v>
      </c>
      <c r="O2" s="497"/>
      <c r="P2" s="498"/>
      <c r="Q2" s="496" t="s">
        <v>584</v>
      </c>
      <c r="R2" s="497"/>
      <c r="S2" s="498"/>
    </row>
    <row r="3" spans="1:19" ht="13.5" customHeight="1">
      <c r="A3" s="524"/>
      <c r="B3" s="524"/>
      <c r="C3" s="525" t="s">
        <v>225</v>
      </c>
      <c r="D3" s="526"/>
      <c r="E3" s="213" t="s">
        <v>5</v>
      </c>
      <c r="F3" s="213" t="s">
        <v>0</v>
      </c>
      <c r="G3" s="213" t="s">
        <v>6</v>
      </c>
      <c r="H3" s="51" t="s">
        <v>5</v>
      </c>
      <c r="I3" s="51" t="s">
        <v>0</v>
      </c>
      <c r="J3" s="51" t="s">
        <v>6</v>
      </c>
      <c r="K3" s="213" t="s">
        <v>5</v>
      </c>
      <c r="L3" s="213" t="s">
        <v>0</v>
      </c>
      <c r="M3" s="51" t="s">
        <v>6</v>
      </c>
      <c r="N3" s="213" t="s">
        <v>5</v>
      </c>
      <c r="O3" s="213" t="s">
        <v>0</v>
      </c>
      <c r="P3" s="51" t="s">
        <v>6</v>
      </c>
      <c r="Q3" s="213" t="s">
        <v>5</v>
      </c>
      <c r="R3" s="213" t="s">
        <v>0</v>
      </c>
      <c r="S3" s="51" t="s">
        <v>6</v>
      </c>
    </row>
    <row r="4" spans="1:19" s="49" customFormat="1" ht="15" customHeight="1">
      <c r="A4" s="297" t="s">
        <v>349</v>
      </c>
      <c r="B4" s="297" t="s">
        <v>340</v>
      </c>
      <c r="C4" s="195">
        <v>1</v>
      </c>
      <c r="D4" s="195" t="s">
        <v>92</v>
      </c>
      <c r="E4" s="106">
        <f>SUM(F4:G4)</f>
        <v>364</v>
      </c>
      <c r="F4" s="106">
        <v>122</v>
      </c>
      <c r="G4" s="106">
        <v>242</v>
      </c>
      <c r="H4" s="106">
        <f>SUM(I4:J4)</f>
        <v>0</v>
      </c>
      <c r="I4" s="106">
        <v>0</v>
      </c>
      <c r="J4" s="106">
        <v>0</v>
      </c>
      <c r="K4" s="106">
        <f>SUM(L4:M4)</f>
        <v>0</v>
      </c>
      <c r="L4" s="106"/>
      <c r="M4" s="106"/>
      <c r="N4" s="106">
        <f>SUM(O4:P4)</f>
        <v>14</v>
      </c>
      <c r="O4" s="106">
        <v>4</v>
      </c>
      <c r="P4" s="106">
        <v>10</v>
      </c>
      <c r="Q4" s="106">
        <f aca="true" t="shared" si="0" ref="Q4:Q68">SUM(R4:S4)</f>
        <v>0</v>
      </c>
      <c r="R4" s="106">
        <v>0</v>
      </c>
      <c r="S4" s="106">
        <v>0</v>
      </c>
    </row>
    <row r="5" spans="1:19" s="49" customFormat="1" ht="15" customHeight="1">
      <c r="A5" s="298"/>
      <c r="B5" s="298"/>
      <c r="C5" s="195">
        <v>2</v>
      </c>
      <c r="D5" s="195" t="s">
        <v>9</v>
      </c>
      <c r="E5" s="106">
        <f aca="true" t="shared" si="1" ref="E5:E68">SUM(F5:G5)</f>
        <v>192</v>
      </c>
      <c r="F5" s="106">
        <v>74</v>
      </c>
      <c r="G5" s="106">
        <v>118</v>
      </c>
      <c r="H5" s="106">
        <f aca="true" t="shared" si="2" ref="H5:H68">SUM(I5:J5)</f>
        <v>0</v>
      </c>
      <c r="I5" s="106">
        <v>0</v>
      </c>
      <c r="J5" s="106">
        <v>0</v>
      </c>
      <c r="K5" s="106">
        <f aca="true" t="shared" si="3" ref="K5:K68">SUM(L5:M5)</f>
        <v>0</v>
      </c>
      <c r="L5" s="106">
        <v>0</v>
      </c>
      <c r="M5" s="106">
        <v>0</v>
      </c>
      <c r="N5" s="106">
        <f aca="true" t="shared" si="4" ref="N5:N68">SUM(O5:P5)</f>
        <v>0</v>
      </c>
      <c r="O5" s="106">
        <v>0</v>
      </c>
      <c r="P5" s="106">
        <v>0</v>
      </c>
      <c r="Q5" s="106">
        <f t="shared" si="0"/>
        <v>0</v>
      </c>
      <c r="R5" s="106">
        <v>0</v>
      </c>
      <c r="S5" s="106">
        <v>0</v>
      </c>
    </row>
    <row r="6" spans="1:19" s="49" customFormat="1" ht="15" customHeight="1">
      <c r="A6" s="298"/>
      <c r="B6" s="298"/>
      <c r="C6" s="195">
        <v>3</v>
      </c>
      <c r="D6" s="195" t="s">
        <v>94</v>
      </c>
      <c r="E6" s="106">
        <f t="shared" si="1"/>
        <v>101</v>
      </c>
      <c r="F6" s="106">
        <v>28</v>
      </c>
      <c r="G6" s="106">
        <v>73</v>
      </c>
      <c r="H6" s="106">
        <f t="shared" si="2"/>
        <v>0</v>
      </c>
      <c r="I6" s="106">
        <v>0</v>
      </c>
      <c r="J6" s="106">
        <v>0</v>
      </c>
      <c r="K6" s="106">
        <f t="shared" si="3"/>
        <v>11</v>
      </c>
      <c r="L6" s="106">
        <v>5</v>
      </c>
      <c r="M6" s="106">
        <v>6</v>
      </c>
      <c r="N6" s="106">
        <f t="shared" si="4"/>
        <v>0</v>
      </c>
      <c r="O6" s="106">
        <v>0</v>
      </c>
      <c r="P6" s="106">
        <v>0</v>
      </c>
      <c r="Q6" s="106">
        <f t="shared" si="0"/>
        <v>0</v>
      </c>
      <c r="R6" s="106">
        <v>0</v>
      </c>
      <c r="S6" s="106">
        <v>0</v>
      </c>
    </row>
    <row r="7" spans="1:19" s="49" customFormat="1" ht="15" customHeight="1">
      <c r="A7" s="298"/>
      <c r="B7" s="298"/>
      <c r="C7" s="195">
        <v>4</v>
      </c>
      <c r="D7" s="195" t="s">
        <v>64</v>
      </c>
      <c r="E7" s="106">
        <f t="shared" si="1"/>
        <v>148</v>
      </c>
      <c r="F7" s="106">
        <v>45</v>
      </c>
      <c r="G7" s="106">
        <v>103</v>
      </c>
      <c r="H7" s="106">
        <f t="shared" si="2"/>
        <v>0</v>
      </c>
      <c r="I7" s="106">
        <v>0</v>
      </c>
      <c r="J7" s="106">
        <v>0</v>
      </c>
      <c r="K7" s="106">
        <f t="shared" si="3"/>
        <v>0</v>
      </c>
      <c r="L7" s="106">
        <v>0</v>
      </c>
      <c r="M7" s="106">
        <v>0</v>
      </c>
      <c r="N7" s="106">
        <f t="shared" si="4"/>
        <v>0</v>
      </c>
      <c r="O7" s="106">
        <v>0</v>
      </c>
      <c r="P7" s="106">
        <v>0</v>
      </c>
      <c r="Q7" s="106">
        <f t="shared" si="0"/>
        <v>0</v>
      </c>
      <c r="R7" s="106">
        <v>0</v>
      </c>
      <c r="S7" s="106">
        <v>0</v>
      </c>
    </row>
    <row r="8" spans="1:19" s="49" customFormat="1" ht="15" customHeight="1">
      <c r="A8" s="298"/>
      <c r="B8" s="298"/>
      <c r="C8" s="195">
        <v>5</v>
      </c>
      <c r="D8" s="195" t="s">
        <v>10</v>
      </c>
      <c r="E8" s="106">
        <f t="shared" si="1"/>
        <v>94</v>
      </c>
      <c r="F8" s="106">
        <v>26</v>
      </c>
      <c r="G8" s="106">
        <v>68</v>
      </c>
      <c r="H8" s="106">
        <f t="shared" si="2"/>
        <v>0</v>
      </c>
      <c r="I8" s="106">
        <v>0</v>
      </c>
      <c r="J8" s="106">
        <v>0</v>
      </c>
      <c r="K8" s="106">
        <f t="shared" si="3"/>
        <v>0</v>
      </c>
      <c r="L8" s="106">
        <v>0</v>
      </c>
      <c r="M8" s="106">
        <v>0</v>
      </c>
      <c r="N8" s="106">
        <f t="shared" si="4"/>
        <v>0</v>
      </c>
      <c r="O8" s="106">
        <v>0</v>
      </c>
      <c r="P8" s="106">
        <v>0</v>
      </c>
      <c r="Q8" s="106">
        <f t="shared" si="0"/>
        <v>0</v>
      </c>
      <c r="R8" s="106">
        <v>0</v>
      </c>
      <c r="S8" s="106">
        <v>0</v>
      </c>
    </row>
    <row r="9" spans="1:19" s="49" customFormat="1" ht="15" customHeight="1">
      <c r="A9" s="298"/>
      <c r="B9" s="298"/>
      <c r="C9" s="195">
        <v>6</v>
      </c>
      <c r="D9" s="195" t="s">
        <v>96</v>
      </c>
      <c r="E9" s="106">
        <f t="shared" si="1"/>
        <v>235</v>
      </c>
      <c r="F9" s="106">
        <v>71</v>
      </c>
      <c r="G9" s="106">
        <v>164</v>
      </c>
      <c r="H9" s="106">
        <f t="shared" si="2"/>
        <v>0</v>
      </c>
      <c r="I9" s="106">
        <v>0</v>
      </c>
      <c r="J9" s="106">
        <v>0</v>
      </c>
      <c r="K9" s="106">
        <f t="shared" si="3"/>
        <v>0</v>
      </c>
      <c r="L9" s="106"/>
      <c r="M9" s="106"/>
      <c r="N9" s="106">
        <f t="shared" si="4"/>
        <v>3</v>
      </c>
      <c r="O9" s="106"/>
      <c r="P9" s="106">
        <v>3</v>
      </c>
      <c r="Q9" s="106">
        <f t="shared" si="0"/>
        <v>0</v>
      </c>
      <c r="R9" s="106"/>
      <c r="S9" s="106"/>
    </row>
    <row r="10" spans="1:19" s="49" customFormat="1" ht="15" customHeight="1">
      <c r="A10" s="298"/>
      <c r="B10" s="298"/>
      <c r="C10" s="19">
        <v>7</v>
      </c>
      <c r="D10" s="19" t="s">
        <v>97</v>
      </c>
      <c r="E10" s="106">
        <f t="shared" si="1"/>
        <v>231</v>
      </c>
      <c r="F10" s="106">
        <v>50</v>
      </c>
      <c r="G10" s="106">
        <v>181</v>
      </c>
      <c r="H10" s="106">
        <f t="shared" si="2"/>
        <v>0</v>
      </c>
      <c r="I10" s="106">
        <v>0</v>
      </c>
      <c r="J10" s="106">
        <v>0</v>
      </c>
      <c r="K10" s="106">
        <f t="shared" si="3"/>
        <v>0</v>
      </c>
      <c r="L10" s="106">
        <v>0</v>
      </c>
      <c r="M10" s="106">
        <v>0</v>
      </c>
      <c r="N10" s="106">
        <f t="shared" si="4"/>
        <v>0</v>
      </c>
      <c r="O10" s="106">
        <v>0</v>
      </c>
      <c r="P10" s="106">
        <v>0</v>
      </c>
      <c r="Q10" s="106">
        <f t="shared" si="0"/>
        <v>0</v>
      </c>
      <c r="R10" s="106">
        <v>0</v>
      </c>
      <c r="S10" s="106">
        <v>0</v>
      </c>
    </row>
    <row r="11" spans="1:19" s="49" customFormat="1" ht="15" customHeight="1">
      <c r="A11" s="298"/>
      <c r="B11" s="362"/>
      <c r="C11" s="363" t="s">
        <v>354</v>
      </c>
      <c r="D11" s="364"/>
      <c r="E11" s="106">
        <f>SUM(E4:E10)</f>
        <v>1365</v>
      </c>
      <c r="F11" s="106">
        <f aca="true" t="shared" si="5" ref="F11:S11">SUM(F4:F10)</f>
        <v>416</v>
      </c>
      <c r="G11" s="106">
        <f t="shared" si="5"/>
        <v>949</v>
      </c>
      <c r="H11" s="106">
        <f t="shared" si="5"/>
        <v>0</v>
      </c>
      <c r="I11" s="106">
        <f t="shared" si="5"/>
        <v>0</v>
      </c>
      <c r="J11" s="106">
        <f t="shared" si="5"/>
        <v>0</v>
      </c>
      <c r="K11" s="106">
        <f t="shared" si="5"/>
        <v>11</v>
      </c>
      <c r="L11" s="106">
        <f t="shared" si="5"/>
        <v>5</v>
      </c>
      <c r="M11" s="106">
        <f t="shared" si="5"/>
        <v>6</v>
      </c>
      <c r="N11" s="106">
        <f t="shared" si="5"/>
        <v>17</v>
      </c>
      <c r="O11" s="106">
        <f t="shared" si="5"/>
        <v>4</v>
      </c>
      <c r="P11" s="106">
        <f t="shared" si="5"/>
        <v>13</v>
      </c>
      <c r="Q11" s="106">
        <f t="shared" si="5"/>
        <v>0</v>
      </c>
      <c r="R11" s="106">
        <f t="shared" si="5"/>
        <v>0</v>
      </c>
      <c r="S11" s="106">
        <f t="shared" si="5"/>
        <v>0</v>
      </c>
    </row>
    <row r="12" spans="1:19" s="49" customFormat="1" ht="15" customHeight="1">
      <c r="A12" s="298"/>
      <c r="B12" s="297" t="s">
        <v>341</v>
      </c>
      <c r="C12" s="20">
        <v>8</v>
      </c>
      <c r="D12" s="20" t="s">
        <v>11</v>
      </c>
      <c r="E12" s="106">
        <f t="shared" si="1"/>
        <v>204</v>
      </c>
      <c r="F12" s="106">
        <v>53</v>
      </c>
      <c r="G12" s="106">
        <v>151</v>
      </c>
      <c r="H12" s="106">
        <f t="shared" si="2"/>
        <v>0</v>
      </c>
      <c r="I12" s="106">
        <v>0</v>
      </c>
      <c r="J12" s="106">
        <v>0</v>
      </c>
      <c r="K12" s="106">
        <f t="shared" si="3"/>
        <v>0</v>
      </c>
      <c r="L12" s="106">
        <v>0</v>
      </c>
      <c r="M12" s="106">
        <v>0</v>
      </c>
      <c r="N12" s="106">
        <f t="shared" si="4"/>
        <v>0</v>
      </c>
      <c r="O12" s="106">
        <v>0</v>
      </c>
      <c r="P12" s="106">
        <v>0</v>
      </c>
      <c r="Q12" s="106">
        <f t="shared" si="0"/>
        <v>0</v>
      </c>
      <c r="R12" s="106">
        <v>0</v>
      </c>
      <c r="S12" s="106">
        <v>0</v>
      </c>
    </row>
    <row r="13" spans="1:19" s="49" customFormat="1" ht="15" customHeight="1">
      <c r="A13" s="298"/>
      <c r="B13" s="298"/>
      <c r="C13" s="195">
        <v>9</v>
      </c>
      <c r="D13" s="195" t="s">
        <v>99</v>
      </c>
      <c r="E13" s="106">
        <f t="shared" si="1"/>
        <v>199</v>
      </c>
      <c r="F13" s="106">
        <v>63</v>
      </c>
      <c r="G13" s="106">
        <v>136</v>
      </c>
      <c r="H13" s="106">
        <f t="shared" si="2"/>
        <v>0</v>
      </c>
      <c r="I13" s="106">
        <v>0</v>
      </c>
      <c r="J13" s="106">
        <v>0</v>
      </c>
      <c r="K13" s="106">
        <f t="shared" si="3"/>
        <v>9</v>
      </c>
      <c r="L13" s="106">
        <v>9</v>
      </c>
      <c r="M13" s="106">
        <v>0</v>
      </c>
      <c r="N13" s="106">
        <f t="shared" si="4"/>
        <v>0</v>
      </c>
      <c r="O13" s="106">
        <v>0</v>
      </c>
      <c r="P13" s="106">
        <v>0</v>
      </c>
      <c r="Q13" s="106">
        <f t="shared" si="0"/>
        <v>0</v>
      </c>
      <c r="R13" s="106">
        <v>0</v>
      </c>
      <c r="S13" s="106">
        <v>0</v>
      </c>
    </row>
    <row r="14" spans="1:19" s="49" customFormat="1" ht="15" customHeight="1">
      <c r="A14" s="298"/>
      <c r="B14" s="298"/>
      <c r="C14" s="195">
        <v>10</v>
      </c>
      <c r="D14" s="195" t="s">
        <v>12</v>
      </c>
      <c r="E14" s="106">
        <f t="shared" si="1"/>
        <v>232</v>
      </c>
      <c r="F14" s="106">
        <v>55</v>
      </c>
      <c r="G14" s="106">
        <v>177</v>
      </c>
      <c r="H14" s="106">
        <f t="shared" si="2"/>
        <v>0</v>
      </c>
      <c r="I14" s="106"/>
      <c r="J14" s="106"/>
      <c r="K14" s="106">
        <f t="shared" si="3"/>
        <v>13</v>
      </c>
      <c r="L14" s="106">
        <v>3</v>
      </c>
      <c r="M14" s="106">
        <v>10</v>
      </c>
      <c r="N14" s="106">
        <f t="shared" si="4"/>
        <v>0</v>
      </c>
      <c r="O14" s="106"/>
      <c r="P14" s="106"/>
      <c r="Q14" s="106">
        <f t="shared" si="0"/>
        <v>0</v>
      </c>
      <c r="R14" s="106"/>
      <c r="S14" s="106"/>
    </row>
    <row r="15" spans="1:19" s="49" customFormat="1" ht="15" customHeight="1">
      <c r="A15" s="298"/>
      <c r="B15" s="298"/>
      <c r="C15" s="195">
        <v>11</v>
      </c>
      <c r="D15" s="195" t="s">
        <v>13</v>
      </c>
      <c r="E15" s="106">
        <f t="shared" si="1"/>
        <v>303</v>
      </c>
      <c r="F15" s="106">
        <v>106</v>
      </c>
      <c r="G15" s="106">
        <v>197</v>
      </c>
      <c r="H15" s="106">
        <f t="shared" si="2"/>
        <v>0</v>
      </c>
      <c r="I15" s="106"/>
      <c r="J15" s="106"/>
      <c r="K15" s="106">
        <f t="shared" si="3"/>
        <v>15</v>
      </c>
      <c r="L15" s="106">
        <v>12</v>
      </c>
      <c r="M15" s="106">
        <v>3</v>
      </c>
      <c r="N15" s="106">
        <f t="shared" si="4"/>
        <v>9</v>
      </c>
      <c r="O15" s="106">
        <v>1</v>
      </c>
      <c r="P15" s="106">
        <v>8</v>
      </c>
      <c r="Q15" s="106">
        <f t="shared" si="0"/>
        <v>90</v>
      </c>
      <c r="R15" s="106">
        <v>11</v>
      </c>
      <c r="S15" s="106">
        <v>79</v>
      </c>
    </row>
    <row r="16" spans="1:19" s="49" customFormat="1" ht="15" customHeight="1">
      <c r="A16" s="298"/>
      <c r="B16" s="298"/>
      <c r="C16" s="195">
        <v>12</v>
      </c>
      <c r="D16" s="19" t="s">
        <v>15</v>
      </c>
      <c r="E16" s="106">
        <f t="shared" si="1"/>
        <v>257</v>
      </c>
      <c r="F16" s="106">
        <v>82</v>
      </c>
      <c r="G16" s="106">
        <v>175</v>
      </c>
      <c r="H16" s="106">
        <f t="shared" si="2"/>
        <v>0</v>
      </c>
      <c r="I16" s="106"/>
      <c r="J16" s="106"/>
      <c r="K16" s="106">
        <f t="shared" si="3"/>
        <v>17</v>
      </c>
      <c r="L16" s="106">
        <v>17</v>
      </c>
      <c r="M16" s="106"/>
      <c r="N16" s="106">
        <f t="shared" si="4"/>
        <v>0</v>
      </c>
      <c r="O16" s="106"/>
      <c r="P16" s="106"/>
      <c r="Q16" s="106">
        <f t="shared" si="0"/>
        <v>0</v>
      </c>
      <c r="R16" s="106"/>
      <c r="S16" s="106"/>
    </row>
    <row r="17" spans="1:19" s="49" customFormat="1" ht="15" customHeight="1">
      <c r="A17" s="298"/>
      <c r="B17" s="298"/>
      <c r="C17" s="19">
        <v>13</v>
      </c>
      <c r="D17" s="195" t="s">
        <v>14</v>
      </c>
      <c r="E17" s="106">
        <f t="shared" si="1"/>
        <v>82</v>
      </c>
      <c r="F17" s="106">
        <v>18</v>
      </c>
      <c r="G17" s="106">
        <v>64</v>
      </c>
      <c r="H17" s="106">
        <f t="shared" si="2"/>
        <v>0</v>
      </c>
      <c r="I17" s="106"/>
      <c r="J17" s="106"/>
      <c r="K17" s="106">
        <f t="shared" si="3"/>
        <v>0</v>
      </c>
      <c r="L17" s="106"/>
      <c r="M17" s="106"/>
      <c r="N17" s="106">
        <f t="shared" si="4"/>
        <v>1</v>
      </c>
      <c r="O17" s="106"/>
      <c r="P17" s="106">
        <v>1</v>
      </c>
      <c r="Q17" s="106">
        <f t="shared" si="0"/>
        <v>0</v>
      </c>
      <c r="R17" s="106"/>
      <c r="S17" s="106"/>
    </row>
    <row r="18" spans="1:19" s="49" customFormat="1" ht="15" customHeight="1">
      <c r="A18" s="298"/>
      <c r="B18" s="362"/>
      <c r="C18" s="363" t="s">
        <v>354</v>
      </c>
      <c r="D18" s="364"/>
      <c r="E18" s="106">
        <f>SUM(E12:E17)</f>
        <v>1277</v>
      </c>
      <c r="F18" s="106">
        <f aca="true" t="shared" si="6" ref="F18:S18">SUM(F12:F17)</f>
        <v>377</v>
      </c>
      <c r="G18" s="106">
        <f t="shared" si="6"/>
        <v>900</v>
      </c>
      <c r="H18" s="106">
        <f t="shared" si="6"/>
        <v>0</v>
      </c>
      <c r="I18" s="106">
        <f t="shared" si="6"/>
        <v>0</v>
      </c>
      <c r="J18" s="106">
        <f t="shared" si="6"/>
        <v>0</v>
      </c>
      <c r="K18" s="106">
        <f t="shared" si="6"/>
        <v>54</v>
      </c>
      <c r="L18" s="106">
        <f t="shared" si="6"/>
        <v>41</v>
      </c>
      <c r="M18" s="106">
        <f t="shared" si="6"/>
        <v>13</v>
      </c>
      <c r="N18" s="106">
        <f t="shared" si="6"/>
        <v>10</v>
      </c>
      <c r="O18" s="106">
        <f t="shared" si="6"/>
        <v>1</v>
      </c>
      <c r="P18" s="106">
        <f t="shared" si="6"/>
        <v>9</v>
      </c>
      <c r="Q18" s="106">
        <f t="shared" si="6"/>
        <v>90</v>
      </c>
      <c r="R18" s="106">
        <f t="shared" si="6"/>
        <v>11</v>
      </c>
      <c r="S18" s="106">
        <f t="shared" si="6"/>
        <v>79</v>
      </c>
    </row>
    <row r="19" spans="1:19" s="49" customFormat="1" ht="15" customHeight="1">
      <c r="A19" s="298"/>
      <c r="B19" s="297" t="s">
        <v>342</v>
      </c>
      <c r="C19" s="20">
        <v>14</v>
      </c>
      <c r="D19" s="177" t="s">
        <v>103</v>
      </c>
      <c r="E19" s="106">
        <f t="shared" si="1"/>
        <v>85</v>
      </c>
      <c r="F19" s="106">
        <v>16</v>
      </c>
      <c r="G19" s="106">
        <v>69</v>
      </c>
      <c r="H19" s="106">
        <f t="shared" si="2"/>
        <v>0</v>
      </c>
      <c r="I19" s="106"/>
      <c r="J19" s="106"/>
      <c r="K19" s="106">
        <f t="shared" si="3"/>
        <v>0</v>
      </c>
      <c r="L19" s="106"/>
      <c r="M19" s="106"/>
      <c r="N19" s="106">
        <f t="shared" si="4"/>
        <v>0</v>
      </c>
      <c r="O19" s="106"/>
      <c r="P19" s="106"/>
      <c r="Q19" s="106">
        <f t="shared" si="0"/>
        <v>0</v>
      </c>
      <c r="R19" s="106"/>
      <c r="S19" s="106"/>
    </row>
    <row r="20" spans="1:19" s="49" customFormat="1" ht="15" customHeight="1">
      <c r="A20" s="298"/>
      <c r="B20" s="298"/>
      <c r="C20" s="195">
        <v>15</v>
      </c>
      <c r="D20" s="195" t="s">
        <v>104</v>
      </c>
      <c r="E20" s="106">
        <f t="shared" si="1"/>
        <v>62</v>
      </c>
      <c r="F20" s="106">
        <v>19</v>
      </c>
      <c r="G20" s="106">
        <v>43</v>
      </c>
      <c r="H20" s="106">
        <f t="shared" si="2"/>
        <v>0</v>
      </c>
      <c r="I20" s="106"/>
      <c r="J20" s="106"/>
      <c r="K20" s="106">
        <f t="shared" si="3"/>
        <v>0</v>
      </c>
      <c r="L20" s="106"/>
      <c r="M20" s="106"/>
      <c r="N20" s="106">
        <f t="shared" si="4"/>
        <v>0</v>
      </c>
      <c r="O20" s="106"/>
      <c r="P20" s="106"/>
      <c r="Q20" s="106">
        <f t="shared" si="0"/>
        <v>0</v>
      </c>
      <c r="R20" s="106"/>
      <c r="S20" s="106"/>
    </row>
    <row r="21" spans="1:19" s="49" customFormat="1" ht="15" customHeight="1">
      <c r="A21" s="298"/>
      <c r="B21" s="298"/>
      <c r="C21" s="195">
        <v>16</v>
      </c>
      <c r="D21" s="195" t="s">
        <v>16</v>
      </c>
      <c r="E21" s="106">
        <f t="shared" si="1"/>
        <v>62</v>
      </c>
      <c r="F21" s="106">
        <v>18</v>
      </c>
      <c r="G21" s="106">
        <v>44</v>
      </c>
      <c r="H21" s="106">
        <f t="shared" si="2"/>
        <v>0</v>
      </c>
      <c r="I21" s="106"/>
      <c r="J21" s="106"/>
      <c r="K21" s="106">
        <f t="shared" si="3"/>
        <v>56</v>
      </c>
      <c r="L21" s="106">
        <v>21</v>
      </c>
      <c r="M21" s="106">
        <v>35</v>
      </c>
      <c r="N21" s="106">
        <f t="shared" si="4"/>
        <v>0</v>
      </c>
      <c r="O21" s="106"/>
      <c r="P21" s="106"/>
      <c r="Q21" s="106">
        <f t="shared" si="0"/>
        <v>0</v>
      </c>
      <c r="R21" s="106"/>
      <c r="S21" s="106"/>
    </row>
    <row r="22" spans="1:19" s="49" customFormat="1" ht="15" customHeight="1">
      <c r="A22" s="298"/>
      <c r="B22" s="298"/>
      <c r="C22" s="195">
        <v>17</v>
      </c>
      <c r="D22" s="195" t="s">
        <v>106</v>
      </c>
      <c r="E22" s="106">
        <f t="shared" si="1"/>
        <v>86</v>
      </c>
      <c r="F22" s="106">
        <v>15</v>
      </c>
      <c r="G22" s="106">
        <v>71</v>
      </c>
      <c r="H22" s="106">
        <f t="shared" si="2"/>
        <v>0</v>
      </c>
      <c r="I22" s="106"/>
      <c r="J22" s="106"/>
      <c r="K22" s="106">
        <f t="shared" si="3"/>
        <v>0</v>
      </c>
      <c r="L22" s="106"/>
      <c r="M22" s="106"/>
      <c r="N22" s="106">
        <f t="shared" si="4"/>
        <v>0</v>
      </c>
      <c r="O22" s="106"/>
      <c r="P22" s="106"/>
      <c r="Q22" s="106">
        <f t="shared" si="0"/>
        <v>0</v>
      </c>
      <c r="R22" s="106"/>
      <c r="S22" s="106"/>
    </row>
    <row r="23" spans="1:19" s="49" customFormat="1" ht="15" customHeight="1">
      <c r="A23" s="298"/>
      <c r="B23" s="298"/>
      <c r="C23" s="195">
        <v>18</v>
      </c>
      <c r="D23" s="195" t="s">
        <v>107</v>
      </c>
      <c r="E23" s="106">
        <f t="shared" si="1"/>
        <v>83</v>
      </c>
      <c r="F23" s="106">
        <v>15</v>
      </c>
      <c r="G23" s="106">
        <v>68</v>
      </c>
      <c r="H23" s="106">
        <f t="shared" si="2"/>
        <v>0</v>
      </c>
      <c r="I23" s="106"/>
      <c r="J23" s="106"/>
      <c r="K23" s="106">
        <f t="shared" si="3"/>
        <v>0</v>
      </c>
      <c r="L23" s="106"/>
      <c r="M23" s="106"/>
      <c r="N23" s="106">
        <f t="shared" si="4"/>
        <v>0</v>
      </c>
      <c r="O23" s="106"/>
      <c r="P23" s="106"/>
      <c r="Q23" s="106">
        <f t="shared" si="0"/>
        <v>0</v>
      </c>
      <c r="R23" s="106"/>
      <c r="S23" s="106"/>
    </row>
    <row r="24" spans="1:19" s="49" customFormat="1" ht="15" customHeight="1">
      <c r="A24" s="298"/>
      <c r="B24" s="298"/>
      <c r="C24" s="195">
        <v>19</v>
      </c>
      <c r="D24" s="195" t="s">
        <v>108</v>
      </c>
      <c r="E24" s="106">
        <f t="shared" si="1"/>
        <v>152</v>
      </c>
      <c r="F24" s="106">
        <v>41</v>
      </c>
      <c r="G24" s="106">
        <v>111</v>
      </c>
      <c r="H24" s="106">
        <f t="shared" si="2"/>
        <v>0</v>
      </c>
      <c r="I24" s="106"/>
      <c r="J24" s="106"/>
      <c r="K24" s="106">
        <f t="shared" si="3"/>
        <v>0</v>
      </c>
      <c r="L24" s="106"/>
      <c r="M24" s="106"/>
      <c r="N24" s="106">
        <f t="shared" si="4"/>
        <v>0</v>
      </c>
      <c r="O24" s="106"/>
      <c r="P24" s="106"/>
      <c r="Q24" s="106">
        <f t="shared" si="0"/>
        <v>0</v>
      </c>
      <c r="R24" s="106"/>
      <c r="S24" s="106"/>
    </row>
    <row r="25" spans="1:19" s="49" customFormat="1" ht="15" customHeight="1">
      <c r="A25" s="298"/>
      <c r="B25" s="362"/>
      <c r="C25" s="363" t="s">
        <v>354</v>
      </c>
      <c r="D25" s="364"/>
      <c r="E25" s="106">
        <f>SUM(E19:E24)</f>
        <v>530</v>
      </c>
      <c r="F25" s="106">
        <f aca="true" t="shared" si="7" ref="F25:S25">SUM(F19:F24)</f>
        <v>124</v>
      </c>
      <c r="G25" s="106">
        <f t="shared" si="7"/>
        <v>406</v>
      </c>
      <c r="H25" s="106">
        <f t="shared" si="7"/>
        <v>0</v>
      </c>
      <c r="I25" s="106">
        <f t="shared" si="7"/>
        <v>0</v>
      </c>
      <c r="J25" s="106">
        <f t="shared" si="7"/>
        <v>0</v>
      </c>
      <c r="K25" s="106">
        <f t="shared" si="7"/>
        <v>56</v>
      </c>
      <c r="L25" s="106">
        <f t="shared" si="7"/>
        <v>21</v>
      </c>
      <c r="M25" s="106">
        <f t="shared" si="7"/>
        <v>35</v>
      </c>
      <c r="N25" s="106">
        <f t="shared" si="7"/>
        <v>0</v>
      </c>
      <c r="O25" s="106">
        <f t="shared" si="7"/>
        <v>0</v>
      </c>
      <c r="P25" s="106">
        <f t="shared" si="7"/>
        <v>0</v>
      </c>
      <c r="Q25" s="106">
        <f t="shared" si="7"/>
        <v>0</v>
      </c>
      <c r="R25" s="106">
        <f t="shared" si="7"/>
        <v>0</v>
      </c>
      <c r="S25" s="106">
        <f t="shared" si="7"/>
        <v>0</v>
      </c>
    </row>
    <row r="26" spans="1:19" s="49" customFormat="1" ht="15" customHeight="1">
      <c r="A26" s="362"/>
      <c r="B26" s="356" t="s">
        <v>220</v>
      </c>
      <c r="C26" s="356"/>
      <c r="D26" s="293"/>
      <c r="E26" s="106">
        <f>E25+E18+E11</f>
        <v>3172</v>
      </c>
      <c r="F26" s="106">
        <f aca="true" t="shared" si="8" ref="F26:S26">F25+F18+F11</f>
        <v>917</v>
      </c>
      <c r="G26" s="106">
        <f t="shared" si="8"/>
        <v>2255</v>
      </c>
      <c r="H26" s="106">
        <f t="shared" si="8"/>
        <v>0</v>
      </c>
      <c r="I26" s="106">
        <f t="shared" si="8"/>
        <v>0</v>
      </c>
      <c r="J26" s="106">
        <f t="shared" si="8"/>
        <v>0</v>
      </c>
      <c r="K26" s="106">
        <f t="shared" si="8"/>
        <v>121</v>
      </c>
      <c r="L26" s="106">
        <f t="shared" si="8"/>
        <v>67</v>
      </c>
      <c r="M26" s="106">
        <f t="shared" si="8"/>
        <v>54</v>
      </c>
      <c r="N26" s="106">
        <f t="shared" si="8"/>
        <v>27</v>
      </c>
      <c r="O26" s="106">
        <f t="shared" si="8"/>
        <v>5</v>
      </c>
      <c r="P26" s="106">
        <f t="shared" si="8"/>
        <v>22</v>
      </c>
      <c r="Q26" s="106">
        <f t="shared" si="8"/>
        <v>90</v>
      </c>
      <c r="R26" s="106">
        <f t="shared" si="8"/>
        <v>11</v>
      </c>
      <c r="S26" s="106">
        <f t="shared" si="8"/>
        <v>79</v>
      </c>
    </row>
    <row r="27" spans="1:19" s="49" customFormat="1" ht="15" customHeight="1">
      <c r="A27" s="297" t="s">
        <v>242</v>
      </c>
      <c r="B27" s="297" t="s">
        <v>340</v>
      </c>
      <c r="C27" s="195">
        <v>20</v>
      </c>
      <c r="D27" s="195" t="s">
        <v>17</v>
      </c>
      <c r="E27" s="106">
        <f t="shared" si="1"/>
        <v>224</v>
      </c>
      <c r="F27" s="106">
        <v>68</v>
      </c>
      <c r="G27" s="106">
        <v>156</v>
      </c>
      <c r="H27" s="106">
        <f t="shared" si="2"/>
        <v>0</v>
      </c>
      <c r="I27" s="106"/>
      <c r="J27" s="106"/>
      <c r="K27" s="106">
        <f t="shared" si="3"/>
        <v>17</v>
      </c>
      <c r="L27" s="106">
        <v>11</v>
      </c>
      <c r="M27" s="106">
        <v>6</v>
      </c>
      <c r="N27" s="106">
        <f t="shared" si="4"/>
        <v>0</v>
      </c>
      <c r="O27" s="106"/>
      <c r="P27" s="106"/>
      <c r="Q27" s="106">
        <f t="shared" si="0"/>
        <v>0</v>
      </c>
      <c r="R27" s="106"/>
      <c r="S27" s="106"/>
    </row>
    <row r="28" spans="1:19" s="49" customFormat="1" ht="15" customHeight="1">
      <c r="A28" s="298"/>
      <c r="B28" s="298"/>
      <c r="C28" s="195">
        <v>21</v>
      </c>
      <c r="D28" s="195" t="s">
        <v>18</v>
      </c>
      <c r="E28" s="106">
        <f t="shared" si="1"/>
        <v>296</v>
      </c>
      <c r="F28" s="106">
        <v>97</v>
      </c>
      <c r="G28" s="106">
        <v>199</v>
      </c>
      <c r="H28" s="106">
        <f t="shared" si="2"/>
        <v>0</v>
      </c>
      <c r="I28" s="106"/>
      <c r="J28" s="106"/>
      <c r="K28" s="106">
        <f t="shared" si="3"/>
        <v>85</v>
      </c>
      <c r="L28" s="106">
        <v>42</v>
      </c>
      <c r="M28" s="106">
        <v>43</v>
      </c>
      <c r="N28" s="106">
        <f t="shared" si="4"/>
        <v>0</v>
      </c>
      <c r="O28" s="106"/>
      <c r="P28" s="106"/>
      <c r="Q28" s="106">
        <f t="shared" si="0"/>
        <v>0</v>
      </c>
      <c r="R28" s="106"/>
      <c r="S28" s="106"/>
    </row>
    <row r="29" spans="1:19" s="49" customFormat="1" ht="15" customHeight="1">
      <c r="A29" s="298"/>
      <c r="B29" s="298"/>
      <c r="C29" s="195">
        <v>22</v>
      </c>
      <c r="D29" s="195" t="s">
        <v>112</v>
      </c>
      <c r="E29" s="106">
        <f t="shared" si="1"/>
        <v>127</v>
      </c>
      <c r="F29" s="106">
        <v>33</v>
      </c>
      <c r="G29" s="106">
        <v>94</v>
      </c>
      <c r="H29" s="106">
        <f t="shared" si="2"/>
        <v>0</v>
      </c>
      <c r="I29" s="106"/>
      <c r="J29" s="106"/>
      <c r="K29" s="106">
        <f t="shared" si="3"/>
        <v>0</v>
      </c>
      <c r="L29" s="106"/>
      <c r="M29" s="106"/>
      <c r="N29" s="106">
        <f t="shared" si="4"/>
        <v>0</v>
      </c>
      <c r="O29" s="106"/>
      <c r="P29" s="106"/>
      <c r="Q29" s="106">
        <f t="shared" si="0"/>
        <v>0</v>
      </c>
      <c r="R29" s="106"/>
      <c r="S29" s="106"/>
    </row>
    <row r="30" spans="1:19" s="49" customFormat="1" ht="15" customHeight="1">
      <c r="A30" s="298"/>
      <c r="B30" s="298"/>
      <c r="C30" s="195">
        <v>23</v>
      </c>
      <c r="D30" s="195" t="s">
        <v>343</v>
      </c>
      <c r="E30" s="106">
        <f t="shared" si="1"/>
        <v>107</v>
      </c>
      <c r="F30" s="12">
        <v>41</v>
      </c>
      <c r="G30" s="12">
        <v>66</v>
      </c>
      <c r="H30" s="106">
        <f t="shared" si="2"/>
        <v>0</v>
      </c>
      <c r="I30" s="12"/>
      <c r="J30" s="12"/>
      <c r="K30" s="106">
        <f t="shared" si="3"/>
        <v>25</v>
      </c>
      <c r="L30" s="12">
        <v>10</v>
      </c>
      <c r="M30" s="12">
        <v>15</v>
      </c>
      <c r="N30" s="106">
        <f t="shared" si="4"/>
        <v>0</v>
      </c>
      <c r="O30" s="106"/>
      <c r="P30" s="106"/>
      <c r="Q30" s="106">
        <f t="shared" si="0"/>
        <v>0</v>
      </c>
      <c r="R30" s="106"/>
      <c r="S30" s="106"/>
    </row>
    <row r="31" spans="1:19" s="49" customFormat="1" ht="15" customHeight="1">
      <c r="A31" s="298"/>
      <c r="B31" s="298"/>
      <c r="C31" s="195">
        <v>24</v>
      </c>
      <c r="D31" s="72" t="s">
        <v>344</v>
      </c>
      <c r="E31" s="106">
        <f t="shared" si="1"/>
        <v>90</v>
      </c>
      <c r="F31" s="12">
        <v>22</v>
      </c>
      <c r="G31" s="12">
        <v>68</v>
      </c>
      <c r="H31" s="106">
        <f t="shared" si="2"/>
        <v>0</v>
      </c>
      <c r="I31" s="12"/>
      <c r="J31" s="12"/>
      <c r="K31" s="106">
        <f t="shared" si="3"/>
        <v>30</v>
      </c>
      <c r="L31" s="12">
        <v>10</v>
      </c>
      <c r="M31" s="12">
        <v>20</v>
      </c>
      <c r="N31" s="106">
        <f t="shared" si="4"/>
        <v>0</v>
      </c>
      <c r="O31" s="106"/>
      <c r="P31" s="106"/>
      <c r="Q31" s="106">
        <f t="shared" si="0"/>
        <v>0</v>
      </c>
      <c r="R31" s="106"/>
      <c r="S31" s="106"/>
    </row>
    <row r="32" spans="1:19" s="49" customFormat="1" ht="15" customHeight="1">
      <c r="A32" s="298"/>
      <c r="B32" s="298"/>
      <c r="C32" s="195">
        <v>25</v>
      </c>
      <c r="D32" s="195" t="s">
        <v>219</v>
      </c>
      <c r="E32" s="106">
        <f t="shared" si="1"/>
        <v>494</v>
      </c>
      <c r="F32" s="12">
        <v>158</v>
      </c>
      <c r="G32" s="12">
        <v>336</v>
      </c>
      <c r="H32" s="106">
        <f t="shared" si="2"/>
        <v>0</v>
      </c>
      <c r="I32" s="12"/>
      <c r="J32" s="12"/>
      <c r="K32" s="106">
        <f t="shared" si="3"/>
        <v>17</v>
      </c>
      <c r="L32" s="12">
        <v>7</v>
      </c>
      <c r="M32" s="12">
        <v>10</v>
      </c>
      <c r="N32" s="106">
        <f t="shared" si="4"/>
        <v>0</v>
      </c>
      <c r="O32" s="106"/>
      <c r="P32" s="106"/>
      <c r="Q32" s="106">
        <f t="shared" si="0"/>
        <v>0</v>
      </c>
      <c r="R32" s="106"/>
      <c r="S32" s="106"/>
    </row>
    <row r="33" spans="1:19" s="49" customFormat="1" ht="15" customHeight="1">
      <c r="A33" s="298"/>
      <c r="B33" s="298"/>
      <c r="C33" s="195">
        <v>26</v>
      </c>
      <c r="D33" s="195" t="s">
        <v>20</v>
      </c>
      <c r="E33" s="106">
        <f t="shared" si="1"/>
        <v>83</v>
      </c>
      <c r="F33" s="106">
        <v>26</v>
      </c>
      <c r="G33" s="106">
        <v>57</v>
      </c>
      <c r="H33" s="106">
        <f t="shared" si="2"/>
        <v>0</v>
      </c>
      <c r="I33" s="106"/>
      <c r="J33" s="106"/>
      <c r="K33" s="106">
        <f t="shared" si="3"/>
        <v>22</v>
      </c>
      <c r="L33" s="106">
        <v>22</v>
      </c>
      <c r="M33" s="106">
        <v>0</v>
      </c>
      <c r="N33" s="106">
        <f t="shared" si="4"/>
        <v>0</v>
      </c>
      <c r="O33" s="106"/>
      <c r="P33" s="106"/>
      <c r="Q33" s="106">
        <f t="shared" si="0"/>
        <v>0</v>
      </c>
      <c r="R33" s="106"/>
      <c r="S33" s="106"/>
    </row>
    <row r="34" spans="1:19" s="49" customFormat="1" ht="15" customHeight="1">
      <c r="A34" s="298"/>
      <c r="B34" s="362"/>
      <c r="C34" s="363" t="s">
        <v>354</v>
      </c>
      <c r="D34" s="364"/>
      <c r="E34" s="106">
        <f>SUM(E27:E33)</f>
        <v>1421</v>
      </c>
      <c r="F34" s="106">
        <f aca="true" t="shared" si="9" ref="F34:S34">SUM(F27:F33)</f>
        <v>445</v>
      </c>
      <c r="G34" s="106">
        <f t="shared" si="9"/>
        <v>976</v>
      </c>
      <c r="H34" s="106">
        <f t="shared" si="9"/>
        <v>0</v>
      </c>
      <c r="I34" s="106">
        <f t="shared" si="9"/>
        <v>0</v>
      </c>
      <c r="J34" s="106">
        <f t="shared" si="9"/>
        <v>0</v>
      </c>
      <c r="K34" s="106">
        <f t="shared" si="9"/>
        <v>196</v>
      </c>
      <c r="L34" s="106">
        <f t="shared" si="9"/>
        <v>102</v>
      </c>
      <c r="M34" s="106">
        <f t="shared" si="9"/>
        <v>94</v>
      </c>
      <c r="N34" s="106">
        <f t="shared" si="9"/>
        <v>0</v>
      </c>
      <c r="O34" s="106">
        <f t="shared" si="9"/>
        <v>0</v>
      </c>
      <c r="P34" s="106">
        <f t="shared" si="9"/>
        <v>0</v>
      </c>
      <c r="Q34" s="106">
        <f t="shared" si="9"/>
        <v>0</v>
      </c>
      <c r="R34" s="106">
        <f t="shared" si="9"/>
        <v>0</v>
      </c>
      <c r="S34" s="106">
        <f t="shared" si="9"/>
        <v>0</v>
      </c>
    </row>
    <row r="35" spans="1:19" s="49" customFormat="1" ht="15" customHeight="1">
      <c r="A35" s="298"/>
      <c r="B35" s="297" t="s">
        <v>341</v>
      </c>
      <c r="C35" s="195">
        <v>27</v>
      </c>
      <c r="D35" s="195" t="s">
        <v>346</v>
      </c>
      <c r="E35" s="106">
        <f t="shared" si="1"/>
        <v>429</v>
      </c>
      <c r="F35" s="106">
        <v>148</v>
      </c>
      <c r="G35" s="106">
        <v>281</v>
      </c>
      <c r="H35" s="106">
        <f t="shared" si="2"/>
        <v>0</v>
      </c>
      <c r="I35" s="106"/>
      <c r="J35" s="106"/>
      <c r="K35" s="106">
        <f t="shared" si="3"/>
        <v>0</v>
      </c>
      <c r="L35" s="106"/>
      <c r="M35" s="106"/>
      <c r="N35" s="106">
        <f t="shared" si="4"/>
        <v>0</v>
      </c>
      <c r="O35" s="106"/>
      <c r="P35" s="106"/>
      <c r="Q35" s="106">
        <f t="shared" si="0"/>
        <v>0</v>
      </c>
      <c r="R35" s="106"/>
      <c r="S35" s="106"/>
    </row>
    <row r="36" spans="1:19" s="49" customFormat="1" ht="15" customHeight="1">
      <c r="A36" s="298"/>
      <c r="B36" s="298"/>
      <c r="C36" s="195">
        <v>28</v>
      </c>
      <c r="D36" s="195" t="s">
        <v>111</v>
      </c>
      <c r="E36" s="106">
        <f t="shared" si="1"/>
        <v>395</v>
      </c>
      <c r="F36" s="106">
        <v>127</v>
      </c>
      <c r="G36" s="106">
        <v>268</v>
      </c>
      <c r="H36" s="106">
        <f t="shared" si="2"/>
        <v>0</v>
      </c>
      <c r="I36" s="106"/>
      <c r="J36" s="106"/>
      <c r="K36" s="106">
        <f t="shared" si="3"/>
        <v>0</v>
      </c>
      <c r="L36" s="106"/>
      <c r="M36" s="106"/>
      <c r="N36" s="106">
        <f t="shared" si="4"/>
        <v>0</v>
      </c>
      <c r="O36" s="106"/>
      <c r="P36" s="106"/>
      <c r="Q36" s="106">
        <f t="shared" si="0"/>
        <v>0</v>
      </c>
      <c r="R36" s="106"/>
      <c r="S36" s="106"/>
    </row>
    <row r="37" spans="1:19" s="49" customFormat="1" ht="15" customHeight="1">
      <c r="A37" s="298"/>
      <c r="B37" s="298"/>
      <c r="C37" s="195">
        <v>29</v>
      </c>
      <c r="D37" s="72" t="s">
        <v>553</v>
      </c>
      <c r="E37" s="106">
        <f t="shared" si="1"/>
        <v>39</v>
      </c>
      <c r="F37" s="106">
        <v>6</v>
      </c>
      <c r="G37" s="106">
        <v>33</v>
      </c>
      <c r="H37" s="106">
        <f t="shared" si="2"/>
        <v>0</v>
      </c>
      <c r="I37" s="106"/>
      <c r="J37" s="106"/>
      <c r="K37" s="106">
        <f t="shared" si="3"/>
        <v>0</v>
      </c>
      <c r="L37" s="106"/>
      <c r="M37" s="106"/>
      <c r="N37" s="106">
        <f t="shared" si="4"/>
        <v>0</v>
      </c>
      <c r="O37" s="106"/>
      <c r="P37" s="106"/>
      <c r="Q37" s="106">
        <f t="shared" si="0"/>
        <v>0</v>
      </c>
      <c r="R37" s="106"/>
      <c r="S37" s="106"/>
    </row>
    <row r="38" spans="1:19" s="49" customFormat="1" ht="15" customHeight="1">
      <c r="A38" s="298"/>
      <c r="B38" s="298"/>
      <c r="C38" s="195">
        <v>30</v>
      </c>
      <c r="D38" s="195" t="s">
        <v>115</v>
      </c>
      <c r="E38" s="106">
        <f t="shared" si="1"/>
        <v>59</v>
      </c>
      <c r="F38" s="106">
        <v>18</v>
      </c>
      <c r="G38" s="106">
        <v>41</v>
      </c>
      <c r="H38" s="106">
        <f t="shared" si="2"/>
        <v>0</v>
      </c>
      <c r="I38" s="106"/>
      <c r="J38" s="106"/>
      <c r="K38" s="106">
        <f t="shared" si="3"/>
        <v>0</v>
      </c>
      <c r="L38" s="106"/>
      <c r="M38" s="106"/>
      <c r="N38" s="106">
        <f t="shared" si="4"/>
        <v>0</v>
      </c>
      <c r="O38" s="106"/>
      <c r="P38" s="106"/>
      <c r="Q38" s="106">
        <f t="shared" si="0"/>
        <v>0</v>
      </c>
      <c r="R38" s="106"/>
      <c r="S38" s="106"/>
    </row>
    <row r="39" spans="1:19" s="49" customFormat="1" ht="15" customHeight="1">
      <c r="A39" s="298"/>
      <c r="B39" s="298"/>
      <c r="C39" s="195">
        <v>31</v>
      </c>
      <c r="D39" s="195" t="s">
        <v>21</v>
      </c>
      <c r="E39" s="106">
        <f t="shared" si="1"/>
        <v>101</v>
      </c>
      <c r="F39" s="106">
        <v>36</v>
      </c>
      <c r="G39" s="106">
        <v>65</v>
      </c>
      <c r="H39" s="106">
        <f t="shared" si="2"/>
        <v>0</v>
      </c>
      <c r="I39" s="106"/>
      <c r="J39" s="106"/>
      <c r="K39" s="106">
        <f t="shared" si="3"/>
        <v>0</v>
      </c>
      <c r="L39" s="106"/>
      <c r="M39" s="106"/>
      <c r="N39" s="106">
        <f t="shared" si="4"/>
        <v>0</v>
      </c>
      <c r="O39" s="106"/>
      <c r="P39" s="106"/>
      <c r="Q39" s="106">
        <f t="shared" si="0"/>
        <v>0</v>
      </c>
      <c r="R39" s="106"/>
      <c r="S39" s="106"/>
    </row>
    <row r="40" spans="1:19" s="49" customFormat="1" ht="15" customHeight="1">
      <c r="A40" s="298"/>
      <c r="B40" s="298"/>
      <c r="C40" s="195">
        <v>32</v>
      </c>
      <c r="D40" s="195" t="s">
        <v>22</v>
      </c>
      <c r="E40" s="106">
        <f t="shared" si="1"/>
        <v>186</v>
      </c>
      <c r="F40" s="106">
        <v>42</v>
      </c>
      <c r="G40" s="106">
        <v>144</v>
      </c>
      <c r="H40" s="106">
        <f t="shared" si="2"/>
        <v>0</v>
      </c>
      <c r="I40" s="106"/>
      <c r="J40" s="106"/>
      <c r="K40" s="106">
        <f t="shared" si="3"/>
        <v>0</v>
      </c>
      <c r="L40" s="106"/>
      <c r="M40" s="106"/>
      <c r="N40" s="106">
        <f t="shared" si="4"/>
        <v>0</v>
      </c>
      <c r="O40" s="106"/>
      <c r="P40" s="106"/>
      <c r="Q40" s="106">
        <f t="shared" si="0"/>
        <v>0</v>
      </c>
      <c r="R40" s="106"/>
      <c r="S40" s="106"/>
    </row>
    <row r="41" spans="1:19" s="49" customFormat="1" ht="15" customHeight="1">
      <c r="A41" s="298"/>
      <c r="B41" s="298"/>
      <c r="C41" s="195">
        <v>33</v>
      </c>
      <c r="D41" s="195" t="s">
        <v>116</v>
      </c>
      <c r="E41" s="106">
        <f t="shared" si="1"/>
        <v>79</v>
      </c>
      <c r="F41" s="106">
        <v>31</v>
      </c>
      <c r="G41" s="106">
        <v>48</v>
      </c>
      <c r="H41" s="106">
        <f t="shared" si="2"/>
        <v>0</v>
      </c>
      <c r="I41" s="106"/>
      <c r="J41" s="106"/>
      <c r="K41" s="106">
        <f t="shared" si="3"/>
        <v>0</v>
      </c>
      <c r="L41" s="106"/>
      <c r="M41" s="106"/>
      <c r="N41" s="106">
        <f t="shared" si="4"/>
        <v>0</v>
      </c>
      <c r="O41" s="106"/>
      <c r="P41" s="106"/>
      <c r="Q41" s="106">
        <f t="shared" si="0"/>
        <v>0</v>
      </c>
      <c r="R41" s="106"/>
      <c r="S41" s="106"/>
    </row>
    <row r="42" spans="1:19" s="49" customFormat="1" ht="15" customHeight="1">
      <c r="A42" s="298"/>
      <c r="B42" s="298"/>
      <c r="C42" s="195">
        <v>34</v>
      </c>
      <c r="D42" s="195" t="s">
        <v>529</v>
      </c>
      <c r="E42" s="106">
        <f t="shared" si="1"/>
        <v>24</v>
      </c>
      <c r="F42" s="106">
        <v>7</v>
      </c>
      <c r="G42" s="106">
        <v>17</v>
      </c>
      <c r="H42" s="106">
        <f t="shared" si="2"/>
        <v>0</v>
      </c>
      <c r="I42" s="106"/>
      <c r="J42" s="106"/>
      <c r="K42" s="106">
        <f t="shared" si="3"/>
        <v>0</v>
      </c>
      <c r="L42" s="106"/>
      <c r="M42" s="106"/>
      <c r="N42" s="106">
        <f t="shared" si="4"/>
        <v>0</v>
      </c>
      <c r="O42" s="106"/>
      <c r="P42" s="106"/>
      <c r="Q42" s="106">
        <f t="shared" si="0"/>
        <v>0</v>
      </c>
      <c r="R42" s="106"/>
      <c r="S42" s="106"/>
    </row>
    <row r="43" spans="1:19" s="49" customFormat="1" ht="15" customHeight="1">
      <c r="A43" s="298"/>
      <c r="B43" s="298"/>
      <c r="C43" s="195">
        <v>35</v>
      </c>
      <c r="D43" s="195" t="s">
        <v>241</v>
      </c>
      <c r="E43" s="106">
        <f t="shared" si="1"/>
        <v>43</v>
      </c>
      <c r="F43" s="106">
        <v>6</v>
      </c>
      <c r="G43" s="106">
        <v>37</v>
      </c>
      <c r="H43" s="106">
        <f t="shared" si="2"/>
        <v>0</v>
      </c>
      <c r="I43" s="106"/>
      <c r="J43" s="106"/>
      <c r="K43" s="106">
        <f t="shared" si="3"/>
        <v>0</v>
      </c>
      <c r="L43" s="106"/>
      <c r="M43" s="106"/>
      <c r="N43" s="106">
        <f t="shared" si="4"/>
        <v>0</v>
      </c>
      <c r="O43" s="106"/>
      <c r="P43" s="106"/>
      <c r="Q43" s="106">
        <f t="shared" si="0"/>
        <v>0</v>
      </c>
      <c r="R43" s="106"/>
      <c r="S43" s="106"/>
    </row>
    <row r="44" spans="1:19" s="49" customFormat="1" ht="15" customHeight="1">
      <c r="A44" s="298"/>
      <c r="B44" s="362"/>
      <c r="C44" s="363" t="s">
        <v>354</v>
      </c>
      <c r="D44" s="364"/>
      <c r="E44" s="106">
        <f>SUM(E35:E43)</f>
        <v>1355</v>
      </c>
      <c r="F44" s="106">
        <f aca="true" t="shared" si="10" ref="F44:S44">SUM(F35:F43)</f>
        <v>421</v>
      </c>
      <c r="G44" s="106">
        <f t="shared" si="10"/>
        <v>934</v>
      </c>
      <c r="H44" s="106">
        <f t="shared" si="10"/>
        <v>0</v>
      </c>
      <c r="I44" s="106">
        <f t="shared" si="10"/>
        <v>0</v>
      </c>
      <c r="J44" s="106">
        <f t="shared" si="10"/>
        <v>0</v>
      </c>
      <c r="K44" s="106">
        <f t="shared" si="10"/>
        <v>0</v>
      </c>
      <c r="L44" s="106">
        <f t="shared" si="10"/>
        <v>0</v>
      </c>
      <c r="M44" s="106">
        <f t="shared" si="10"/>
        <v>0</v>
      </c>
      <c r="N44" s="106">
        <f t="shared" si="10"/>
        <v>0</v>
      </c>
      <c r="O44" s="106">
        <f t="shared" si="10"/>
        <v>0</v>
      </c>
      <c r="P44" s="106">
        <f t="shared" si="10"/>
        <v>0</v>
      </c>
      <c r="Q44" s="106">
        <f t="shared" si="10"/>
        <v>0</v>
      </c>
      <c r="R44" s="106">
        <f t="shared" si="10"/>
        <v>0</v>
      </c>
      <c r="S44" s="106">
        <f t="shared" si="10"/>
        <v>0</v>
      </c>
    </row>
    <row r="45" spans="1:19" s="49" customFormat="1" ht="14.25" customHeight="1">
      <c r="A45" s="298"/>
      <c r="B45" s="297" t="s">
        <v>342</v>
      </c>
      <c r="C45" s="195">
        <v>36</v>
      </c>
      <c r="D45" s="195" t="s">
        <v>23</v>
      </c>
      <c r="E45" s="106">
        <f t="shared" si="1"/>
        <v>173</v>
      </c>
      <c r="F45" s="106">
        <v>39</v>
      </c>
      <c r="G45" s="106">
        <v>134</v>
      </c>
      <c r="H45" s="106">
        <f t="shared" si="2"/>
        <v>0</v>
      </c>
      <c r="I45" s="106"/>
      <c r="J45" s="106"/>
      <c r="K45" s="106">
        <f t="shared" si="3"/>
        <v>0</v>
      </c>
      <c r="L45" s="106"/>
      <c r="M45" s="106"/>
      <c r="N45" s="106">
        <f t="shared" si="4"/>
        <v>0</v>
      </c>
      <c r="O45" s="106"/>
      <c r="P45" s="106"/>
      <c r="Q45" s="106">
        <f t="shared" si="0"/>
        <v>0</v>
      </c>
      <c r="R45" s="106"/>
      <c r="S45" s="106"/>
    </row>
    <row r="46" spans="1:19" s="49" customFormat="1" ht="14.25" customHeight="1">
      <c r="A46" s="298"/>
      <c r="B46" s="298"/>
      <c r="C46" s="195">
        <v>37</v>
      </c>
      <c r="D46" s="195" t="s">
        <v>24</v>
      </c>
      <c r="E46" s="106">
        <f t="shared" si="1"/>
        <v>248</v>
      </c>
      <c r="F46" s="106">
        <v>50</v>
      </c>
      <c r="G46" s="106">
        <v>198</v>
      </c>
      <c r="H46" s="106">
        <f t="shared" si="2"/>
        <v>0</v>
      </c>
      <c r="I46" s="106"/>
      <c r="J46" s="106"/>
      <c r="K46" s="106">
        <f t="shared" si="3"/>
        <v>7</v>
      </c>
      <c r="L46" s="106">
        <v>4</v>
      </c>
      <c r="M46" s="106">
        <v>3</v>
      </c>
      <c r="N46" s="106">
        <f t="shared" si="4"/>
        <v>0</v>
      </c>
      <c r="O46" s="106"/>
      <c r="P46" s="106"/>
      <c r="Q46" s="106">
        <f t="shared" si="0"/>
        <v>0</v>
      </c>
      <c r="R46" s="106"/>
      <c r="S46" s="106"/>
    </row>
    <row r="47" spans="1:19" s="49" customFormat="1" ht="14.25" customHeight="1">
      <c r="A47" s="298"/>
      <c r="B47" s="298"/>
      <c r="C47" s="195">
        <v>38</v>
      </c>
      <c r="D47" s="195" t="s">
        <v>25</v>
      </c>
      <c r="E47" s="106">
        <f t="shared" si="1"/>
        <v>108</v>
      </c>
      <c r="F47" s="106">
        <v>26</v>
      </c>
      <c r="G47" s="106">
        <v>82</v>
      </c>
      <c r="H47" s="106">
        <f t="shared" si="2"/>
        <v>0</v>
      </c>
      <c r="I47" s="106"/>
      <c r="J47" s="106"/>
      <c r="K47" s="106">
        <f t="shared" si="3"/>
        <v>6</v>
      </c>
      <c r="L47" s="106">
        <v>4</v>
      </c>
      <c r="M47" s="106">
        <v>2</v>
      </c>
      <c r="N47" s="106">
        <f t="shared" si="4"/>
        <v>0</v>
      </c>
      <c r="O47" s="106"/>
      <c r="P47" s="106"/>
      <c r="Q47" s="106">
        <f t="shared" si="0"/>
        <v>0</v>
      </c>
      <c r="R47" s="106"/>
      <c r="S47" s="106"/>
    </row>
    <row r="48" spans="1:19" s="49" customFormat="1" ht="14.25" customHeight="1">
      <c r="A48" s="298"/>
      <c r="B48" s="298"/>
      <c r="C48" s="195">
        <v>39</v>
      </c>
      <c r="D48" s="195" t="s">
        <v>479</v>
      </c>
      <c r="E48" s="106">
        <f t="shared" si="1"/>
        <v>64</v>
      </c>
      <c r="F48" s="106">
        <v>19</v>
      </c>
      <c r="G48" s="106">
        <v>45</v>
      </c>
      <c r="H48" s="106">
        <f t="shared" si="2"/>
        <v>0</v>
      </c>
      <c r="I48" s="106"/>
      <c r="J48" s="106"/>
      <c r="K48" s="106">
        <f t="shared" si="3"/>
        <v>0</v>
      </c>
      <c r="L48" s="106"/>
      <c r="M48" s="106"/>
      <c r="N48" s="106">
        <f t="shared" si="4"/>
        <v>0</v>
      </c>
      <c r="O48" s="106"/>
      <c r="P48" s="106"/>
      <c r="Q48" s="106">
        <f t="shared" si="0"/>
        <v>0</v>
      </c>
      <c r="R48" s="106"/>
      <c r="S48" s="106"/>
    </row>
    <row r="49" spans="1:19" s="49" customFormat="1" ht="14.25" customHeight="1">
      <c r="A49" s="298"/>
      <c r="B49" s="298"/>
      <c r="C49" s="195">
        <v>40</v>
      </c>
      <c r="D49" s="195" t="s">
        <v>26</v>
      </c>
      <c r="E49" s="106">
        <f t="shared" si="1"/>
        <v>247</v>
      </c>
      <c r="F49" s="106">
        <v>67</v>
      </c>
      <c r="G49" s="106">
        <v>180</v>
      </c>
      <c r="H49" s="106">
        <f t="shared" si="2"/>
        <v>0</v>
      </c>
      <c r="I49" s="106"/>
      <c r="J49" s="106"/>
      <c r="K49" s="106">
        <f t="shared" si="3"/>
        <v>10</v>
      </c>
      <c r="L49" s="106">
        <v>10</v>
      </c>
      <c r="M49" s="106">
        <v>0</v>
      </c>
      <c r="N49" s="106">
        <f t="shared" si="4"/>
        <v>9</v>
      </c>
      <c r="O49" s="106">
        <v>3</v>
      </c>
      <c r="P49" s="106">
        <v>6</v>
      </c>
      <c r="Q49" s="106">
        <f t="shared" si="0"/>
        <v>0</v>
      </c>
      <c r="R49" s="106"/>
      <c r="S49" s="106"/>
    </row>
    <row r="50" spans="1:19" s="49" customFormat="1" ht="14.25" customHeight="1">
      <c r="A50" s="298"/>
      <c r="B50" s="362"/>
      <c r="C50" s="363" t="s">
        <v>354</v>
      </c>
      <c r="D50" s="364"/>
      <c r="E50" s="106">
        <f>SUM(E45:E49)</f>
        <v>840</v>
      </c>
      <c r="F50" s="106">
        <f aca="true" t="shared" si="11" ref="F50:S50">SUM(F45:F49)</f>
        <v>201</v>
      </c>
      <c r="G50" s="106">
        <f t="shared" si="11"/>
        <v>639</v>
      </c>
      <c r="H50" s="106">
        <f t="shared" si="11"/>
        <v>0</v>
      </c>
      <c r="I50" s="106">
        <f t="shared" si="11"/>
        <v>0</v>
      </c>
      <c r="J50" s="106">
        <f t="shared" si="11"/>
        <v>0</v>
      </c>
      <c r="K50" s="106">
        <f t="shared" si="11"/>
        <v>23</v>
      </c>
      <c r="L50" s="106">
        <f t="shared" si="11"/>
        <v>18</v>
      </c>
      <c r="M50" s="106">
        <f t="shared" si="11"/>
        <v>5</v>
      </c>
      <c r="N50" s="106">
        <f t="shared" si="11"/>
        <v>9</v>
      </c>
      <c r="O50" s="106">
        <f t="shared" si="11"/>
        <v>3</v>
      </c>
      <c r="P50" s="106">
        <f t="shared" si="11"/>
        <v>6</v>
      </c>
      <c r="Q50" s="106">
        <f t="shared" si="11"/>
        <v>0</v>
      </c>
      <c r="R50" s="106">
        <f t="shared" si="11"/>
        <v>0</v>
      </c>
      <c r="S50" s="106">
        <f t="shared" si="11"/>
        <v>0</v>
      </c>
    </row>
    <row r="51" spans="1:19" s="49" customFormat="1" ht="14.25" customHeight="1">
      <c r="A51" s="362"/>
      <c r="B51" s="356" t="s">
        <v>220</v>
      </c>
      <c r="C51" s="356"/>
      <c r="D51" s="293"/>
      <c r="E51" s="106">
        <f>E50+E44+E34</f>
        <v>3616</v>
      </c>
      <c r="F51" s="106">
        <f aca="true" t="shared" si="12" ref="F51:S51">F50+F44+F34</f>
        <v>1067</v>
      </c>
      <c r="G51" s="106">
        <f t="shared" si="12"/>
        <v>2549</v>
      </c>
      <c r="H51" s="106">
        <f t="shared" si="12"/>
        <v>0</v>
      </c>
      <c r="I51" s="106">
        <f t="shared" si="12"/>
        <v>0</v>
      </c>
      <c r="J51" s="106">
        <f t="shared" si="12"/>
        <v>0</v>
      </c>
      <c r="K51" s="106">
        <f t="shared" si="12"/>
        <v>219</v>
      </c>
      <c r="L51" s="106">
        <f t="shared" si="12"/>
        <v>120</v>
      </c>
      <c r="M51" s="106">
        <f t="shared" si="12"/>
        <v>99</v>
      </c>
      <c r="N51" s="106">
        <f t="shared" si="12"/>
        <v>9</v>
      </c>
      <c r="O51" s="106">
        <f t="shared" si="12"/>
        <v>3</v>
      </c>
      <c r="P51" s="106">
        <f t="shared" si="12"/>
        <v>6</v>
      </c>
      <c r="Q51" s="106">
        <f t="shared" si="12"/>
        <v>0</v>
      </c>
      <c r="R51" s="106">
        <f t="shared" si="12"/>
        <v>0</v>
      </c>
      <c r="S51" s="106">
        <f t="shared" si="12"/>
        <v>0</v>
      </c>
    </row>
    <row r="52" spans="1:19" s="49" customFormat="1" ht="15" customHeight="1">
      <c r="A52" s="371" t="s">
        <v>351</v>
      </c>
      <c r="B52" s="297" t="s">
        <v>340</v>
      </c>
      <c r="C52" s="195">
        <v>41</v>
      </c>
      <c r="D52" s="195" t="s">
        <v>27</v>
      </c>
      <c r="E52" s="106">
        <f t="shared" si="1"/>
        <v>163</v>
      </c>
      <c r="F52" s="12">
        <v>64</v>
      </c>
      <c r="G52" s="12">
        <v>99</v>
      </c>
      <c r="H52" s="106">
        <f t="shared" si="2"/>
        <v>0</v>
      </c>
      <c r="I52" s="12"/>
      <c r="J52" s="12"/>
      <c r="K52" s="106">
        <f t="shared" si="3"/>
        <v>0</v>
      </c>
      <c r="L52" s="12"/>
      <c r="M52" s="12"/>
      <c r="N52" s="106">
        <f t="shared" si="4"/>
        <v>0</v>
      </c>
      <c r="O52" s="106"/>
      <c r="P52" s="106"/>
      <c r="Q52" s="106">
        <f t="shared" si="0"/>
        <v>0</v>
      </c>
      <c r="R52" s="106"/>
      <c r="S52" s="106"/>
    </row>
    <row r="53" spans="1:19" s="49" customFormat="1" ht="15.75" customHeight="1">
      <c r="A53" s="365"/>
      <c r="B53" s="298"/>
      <c r="C53" s="195">
        <v>42</v>
      </c>
      <c r="D53" s="195" t="s">
        <v>123</v>
      </c>
      <c r="E53" s="106">
        <f t="shared" si="1"/>
        <v>173</v>
      </c>
      <c r="F53" s="106">
        <v>39</v>
      </c>
      <c r="G53" s="106">
        <v>134</v>
      </c>
      <c r="H53" s="106">
        <f t="shared" si="2"/>
        <v>0</v>
      </c>
      <c r="I53" s="106"/>
      <c r="J53" s="106"/>
      <c r="K53" s="106">
        <f t="shared" si="3"/>
        <v>0</v>
      </c>
      <c r="L53" s="106"/>
      <c r="M53" s="106"/>
      <c r="N53" s="106">
        <f t="shared" si="4"/>
        <v>0</v>
      </c>
      <c r="O53" s="106"/>
      <c r="P53" s="106"/>
      <c r="Q53" s="106">
        <f t="shared" si="0"/>
        <v>0</v>
      </c>
      <c r="R53" s="106"/>
      <c r="S53" s="106"/>
    </row>
    <row r="54" spans="1:19" s="49" customFormat="1" ht="15.75" customHeight="1">
      <c r="A54" s="365"/>
      <c r="B54" s="298"/>
      <c r="C54" s="195">
        <v>43</v>
      </c>
      <c r="D54" s="195" t="s">
        <v>28</v>
      </c>
      <c r="E54" s="106">
        <f t="shared" si="1"/>
        <v>311</v>
      </c>
      <c r="F54" s="106">
        <v>83</v>
      </c>
      <c r="G54" s="106">
        <v>228</v>
      </c>
      <c r="H54" s="106">
        <f t="shared" si="2"/>
        <v>0</v>
      </c>
      <c r="I54" s="106"/>
      <c r="J54" s="106"/>
      <c r="K54" s="106">
        <f t="shared" si="3"/>
        <v>80</v>
      </c>
      <c r="L54" s="106">
        <v>30</v>
      </c>
      <c r="M54" s="106">
        <v>50</v>
      </c>
      <c r="N54" s="106">
        <f t="shared" si="4"/>
        <v>1</v>
      </c>
      <c r="O54" s="106"/>
      <c r="P54" s="106">
        <v>1</v>
      </c>
      <c r="Q54" s="106">
        <f t="shared" si="0"/>
        <v>0</v>
      </c>
      <c r="R54" s="106"/>
      <c r="S54" s="106"/>
    </row>
    <row r="55" spans="1:19" s="49" customFormat="1" ht="15.75" customHeight="1">
      <c r="A55" s="365"/>
      <c r="B55" s="298"/>
      <c r="C55" s="195">
        <v>44</v>
      </c>
      <c r="D55" s="195" t="s">
        <v>29</v>
      </c>
      <c r="E55" s="106">
        <f t="shared" si="1"/>
        <v>266</v>
      </c>
      <c r="F55" s="106">
        <v>88</v>
      </c>
      <c r="G55" s="106">
        <v>178</v>
      </c>
      <c r="H55" s="106">
        <f t="shared" si="2"/>
        <v>0</v>
      </c>
      <c r="I55" s="106"/>
      <c r="J55" s="106"/>
      <c r="K55" s="106">
        <f t="shared" si="3"/>
        <v>0</v>
      </c>
      <c r="L55" s="106"/>
      <c r="M55" s="106"/>
      <c r="N55" s="106">
        <f t="shared" si="4"/>
        <v>0</v>
      </c>
      <c r="O55" s="106"/>
      <c r="P55" s="106"/>
      <c r="Q55" s="106">
        <f t="shared" si="0"/>
        <v>36</v>
      </c>
      <c r="R55" s="106">
        <v>6</v>
      </c>
      <c r="S55" s="106">
        <v>30</v>
      </c>
    </row>
    <row r="56" spans="1:19" s="49" customFormat="1" ht="15.75" customHeight="1">
      <c r="A56" s="365"/>
      <c r="B56" s="298"/>
      <c r="C56" s="195">
        <v>45</v>
      </c>
      <c r="D56" s="195" t="s">
        <v>127</v>
      </c>
      <c r="E56" s="106">
        <f t="shared" si="1"/>
        <v>120</v>
      </c>
      <c r="F56" s="106">
        <v>33</v>
      </c>
      <c r="G56" s="106">
        <v>87</v>
      </c>
      <c r="H56" s="106">
        <f t="shared" si="2"/>
        <v>0</v>
      </c>
      <c r="I56" s="106"/>
      <c r="J56" s="106"/>
      <c r="K56" s="106">
        <f t="shared" si="3"/>
        <v>13</v>
      </c>
      <c r="L56" s="106">
        <v>5</v>
      </c>
      <c r="M56" s="106">
        <v>8</v>
      </c>
      <c r="N56" s="106">
        <f t="shared" si="4"/>
        <v>0</v>
      </c>
      <c r="O56" s="106"/>
      <c r="P56" s="106"/>
      <c r="Q56" s="106">
        <f t="shared" si="0"/>
        <v>0</v>
      </c>
      <c r="R56" s="106"/>
      <c r="S56" s="106"/>
    </row>
    <row r="57" spans="1:19" s="49" customFormat="1" ht="15.75" customHeight="1">
      <c r="A57" s="365"/>
      <c r="B57" s="365"/>
      <c r="C57" s="363" t="s">
        <v>354</v>
      </c>
      <c r="D57" s="366"/>
      <c r="E57" s="106">
        <f>SUM(E52:E56)</f>
        <v>1033</v>
      </c>
      <c r="F57" s="106">
        <f aca="true" t="shared" si="13" ref="F57:S57">SUM(F52:F56)</f>
        <v>307</v>
      </c>
      <c r="G57" s="106">
        <f t="shared" si="13"/>
        <v>726</v>
      </c>
      <c r="H57" s="106">
        <f t="shared" si="13"/>
        <v>0</v>
      </c>
      <c r="I57" s="106">
        <f t="shared" si="13"/>
        <v>0</v>
      </c>
      <c r="J57" s="106">
        <f t="shared" si="13"/>
        <v>0</v>
      </c>
      <c r="K57" s="106">
        <f t="shared" si="13"/>
        <v>93</v>
      </c>
      <c r="L57" s="106">
        <f t="shared" si="13"/>
        <v>35</v>
      </c>
      <c r="M57" s="106">
        <f t="shared" si="13"/>
        <v>58</v>
      </c>
      <c r="N57" s="106">
        <f t="shared" si="13"/>
        <v>1</v>
      </c>
      <c r="O57" s="106">
        <f t="shared" si="13"/>
        <v>0</v>
      </c>
      <c r="P57" s="106">
        <f t="shared" si="13"/>
        <v>1</v>
      </c>
      <c r="Q57" s="106">
        <f t="shared" si="13"/>
        <v>36</v>
      </c>
      <c r="R57" s="106">
        <f t="shared" si="13"/>
        <v>6</v>
      </c>
      <c r="S57" s="106">
        <f t="shared" si="13"/>
        <v>30</v>
      </c>
    </row>
    <row r="58" spans="1:19" s="49" customFormat="1" ht="15.75" customHeight="1">
      <c r="A58" s="365"/>
      <c r="B58" s="297" t="s">
        <v>341</v>
      </c>
      <c r="C58" s="195">
        <v>46</v>
      </c>
      <c r="D58" s="12" t="s">
        <v>555</v>
      </c>
      <c r="E58" s="106">
        <f t="shared" si="1"/>
        <v>82</v>
      </c>
      <c r="F58" s="106">
        <v>17</v>
      </c>
      <c r="G58" s="106">
        <v>65</v>
      </c>
      <c r="H58" s="106">
        <f t="shared" si="2"/>
        <v>0</v>
      </c>
      <c r="I58" s="106"/>
      <c r="J58" s="106"/>
      <c r="K58" s="106">
        <f t="shared" si="3"/>
        <v>0</v>
      </c>
      <c r="L58" s="106"/>
      <c r="M58" s="106"/>
      <c r="N58" s="106">
        <f t="shared" si="4"/>
        <v>0</v>
      </c>
      <c r="O58" s="106"/>
      <c r="P58" s="106"/>
      <c r="Q58" s="106">
        <f t="shared" si="0"/>
        <v>0</v>
      </c>
      <c r="R58" s="106"/>
      <c r="S58" s="106"/>
    </row>
    <row r="59" spans="1:19" s="49" customFormat="1" ht="15.75" customHeight="1">
      <c r="A59" s="365"/>
      <c r="B59" s="298"/>
      <c r="C59" s="195">
        <v>47</v>
      </c>
      <c r="D59" s="195" t="s">
        <v>503</v>
      </c>
      <c r="E59" s="106">
        <f t="shared" si="1"/>
        <v>125</v>
      </c>
      <c r="F59" s="106">
        <v>32</v>
      </c>
      <c r="G59" s="106">
        <v>93</v>
      </c>
      <c r="H59" s="106">
        <f t="shared" si="2"/>
        <v>0</v>
      </c>
      <c r="I59" s="106"/>
      <c r="J59" s="106"/>
      <c r="K59" s="106">
        <f t="shared" si="3"/>
        <v>0</v>
      </c>
      <c r="L59" s="106"/>
      <c r="M59" s="106"/>
      <c r="N59" s="106">
        <f t="shared" si="4"/>
        <v>0</v>
      </c>
      <c r="O59" s="106"/>
      <c r="P59" s="106"/>
      <c r="Q59" s="106">
        <f t="shared" si="0"/>
        <v>0</v>
      </c>
      <c r="R59" s="106"/>
      <c r="S59" s="106"/>
    </row>
    <row r="60" spans="1:19" s="49" customFormat="1" ht="15.75" customHeight="1">
      <c r="A60" s="365"/>
      <c r="B60" s="298"/>
      <c r="C60" s="195">
        <v>48</v>
      </c>
      <c r="D60" s="195" t="s">
        <v>70</v>
      </c>
      <c r="E60" s="106">
        <f t="shared" si="1"/>
        <v>84</v>
      </c>
      <c r="F60" s="106">
        <v>25</v>
      </c>
      <c r="G60" s="106">
        <v>59</v>
      </c>
      <c r="H60" s="106">
        <f t="shared" si="2"/>
        <v>0</v>
      </c>
      <c r="I60" s="106"/>
      <c r="J60" s="106"/>
      <c r="K60" s="106">
        <f t="shared" si="3"/>
        <v>0</v>
      </c>
      <c r="L60" s="106"/>
      <c r="M60" s="106"/>
      <c r="N60" s="106">
        <f t="shared" si="4"/>
        <v>0</v>
      </c>
      <c r="O60" s="106"/>
      <c r="P60" s="106"/>
      <c r="Q60" s="106">
        <f t="shared" si="0"/>
        <v>0</v>
      </c>
      <c r="R60" s="106"/>
      <c r="S60" s="106"/>
    </row>
    <row r="61" spans="1:19" s="49" customFormat="1" ht="15.75" customHeight="1">
      <c r="A61" s="365"/>
      <c r="B61" s="298"/>
      <c r="C61" s="195">
        <v>49</v>
      </c>
      <c r="D61" s="195" t="s">
        <v>124</v>
      </c>
      <c r="E61" s="106">
        <f t="shared" si="1"/>
        <v>174</v>
      </c>
      <c r="F61" s="106">
        <v>37</v>
      </c>
      <c r="G61" s="106">
        <v>137</v>
      </c>
      <c r="H61" s="106">
        <f t="shared" si="2"/>
        <v>0</v>
      </c>
      <c r="I61" s="106"/>
      <c r="J61" s="106"/>
      <c r="K61" s="106">
        <f t="shared" si="3"/>
        <v>13</v>
      </c>
      <c r="L61" s="106">
        <v>13</v>
      </c>
      <c r="M61" s="106"/>
      <c r="N61" s="106">
        <f t="shared" si="4"/>
        <v>0</v>
      </c>
      <c r="O61" s="106"/>
      <c r="P61" s="106"/>
      <c r="Q61" s="106">
        <f t="shared" si="0"/>
        <v>0</v>
      </c>
      <c r="R61" s="106"/>
      <c r="S61" s="106"/>
    </row>
    <row r="62" spans="1:19" s="49" customFormat="1" ht="15.75" customHeight="1">
      <c r="A62" s="365"/>
      <c r="B62" s="298"/>
      <c r="C62" s="195">
        <v>50</v>
      </c>
      <c r="D62" s="195" t="s">
        <v>30</v>
      </c>
      <c r="E62" s="106">
        <f t="shared" si="1"/>
        <v>54</v>
      </c>
      <c r="F62" s="106">
        <v>10</v>
      </c>
      <c r="G62" s="106">
        <v>44</v>
      </c>
      <c r="H62" s="106">
        <f t="shared" si="2"/>
        <v>0</v>
      </c>
      <c r="I62" s="106"/>
      <c r="J62" s="106"/>
      <c r="K62" s="106">
        <f t="shared" si="3"/>
        <v>0</v>
      </c>
      <c r="L62" s="106"/>
      <c r="M62" s="106"/>
      <c r="N62" s="106">
        <f t="shared" si="4"/>
        <v>0</v>
      </c>
      <c r="O62" s="106"/>
      <c r="P62" s="106"/>
      <c r="Q62" s="106">
        <f t="shared" si="0"/>
        <v>0</v>
      </c>
      <c r="R62" s="106"/>
      <c r="S62" s="106"/>
    </row>
    <row r="63" spans="1:19" s="49" customFormat="1" ht="15.75" customHeight="1">
      <c r="A63" s="365"/>
      <c r="B63" s="298"/>
      <c r="C63" s="195">
        <v>51</v>
      </c>
      <c r="D63" s="195" t="s">
        <v>31</v>
      </c>
      <c r="E63" s="106">
        <f t="shared" si="1"/>
        <v>209</v>
      </c>
      <c r="F63" s="12">
        <v>44</v>
      </c>
      <c r="G63" s="12">
        <v>165</v>
      </c>
      <c r="H63" s="106">
        <f t="shared" si="2"/>
        <v>0</v>
      </c>
      <c r="I63" s="12"/>
      <c r="J63" s="12"/>
      <c r="K63" s="106">
        <f t="shared" si="3"/>
        <v>5</v>
      </c>
      <c r="L63" s="12">
        <v>5</v>
      </c>
      <c r="M63" s="12">
        <v>0</v>
      </c>
      <c r="N63" s="106">
        <f t="shared" si="4"/>
        <v>0</v>
      </c>
      <c r="O63" s="12"/>
      <c r="P63" s="12"/>
      <c r="Q63" s="106">
        <f t="shared" si="0"/>
        <v>4</v>
      </c>
      <c r="R63" s="12"/>
      <c r="S63" s="12">
        <v>4</v>
      </c>
    </row>
    <row r="64" spans="1:19" s="49" customFormat="1" ht="15.75" customHeight="1">
      <c r="A64" s="365"/>
      <c r="B64" s="365"/>
      <c r="C64" s="363" t="s">
        <v>354</v>
      </c>
      <c r="D64" s="364"/>
      <c r="E64" s="106">
        <f>SUM(E58:E63)</f>
        <v>728</v>
      </c>
      <c r="F64" s="106">
        <f aca="true" t="shared" si="14" ref="F64:S64">SUM(F58:F63)</f>
        <v>165</v>
      </c>
      <c r="G64" s="106">
        <f t="shared" si="14"/>
        <v>563</v>
      </c>
      <c r="H64" s="106">
        <f t="shared" si="14"/>
        <v>0</v>
      </c>
      <c r="I64" s="106">
        <f t="shared" si="14"/>
        <v>0</v>
      </c>
      <c r="J64" s="106">
        <f t="shared" si="14"/>
        <v>0</v>
      </c>
      <c r="K64" s="106">
        <f t="shared" si="14"/>
        <v>18</v>
      </c>
      <c r="L64" s="106">
        <f t="shared" si="14"/>
        <v>18</v>
      </c>
      <c r="M64" s="106">
        <f t="shared" si="14"/>
        <v>0</v>
      </c>
      <c r="N64" s="106">
        <f t="shared" si="14"/>
        <v>0</v>
      </c>
      <c r="O64" s="106">
        <f t="shared" si="14"/>
        <v>0</v>
      </c>
      <c r="P64" s="106">
        <f t="shared" si="14"/>
        <v>0</v>
      </c>
      <c r="Q64" s="106">
        <f t="shared" si="14"/>
        <v>4</v>
      </c>
      <c r="R64" s="106">
        <f t="shared" si="14"/>
        <v>0</v>
      </c>
      <c r="S64" s="106">
        <f t="shared" si="14"/>
        <v>4</v>
      </c>
    </row>
    <row r="65" spans="1:19" s="49" customFormat="1" ht="15.75" customHeight="1">
      <c r="A65" s="365"/>
      <c r="B65" s="297" t="s">
        <v>342</v>
      </c>
      <c r="C65" s="195">
        <v>52</v>
      </c>
      <c r="D65" s="195" t="s">
        <v>129</v>
      </c>
      <c r="E65" s="106">
        <f t="shared" si="1"/>
        <v>242</v>
      </c>
      <c r="F65" s="106">
        <v>47</v>
      </c>
      <c r="G65" s="106">
        <v>195</v>
      </c>
      <c r="H65" s="106">
        <f t="shared" si="2"/>
        <v>0</v>
      </c>
      <c r="I65" s="106"/>
      <c r="J65" s="106"/>
      <c r="K65" s="106">
        <f t="shared" si="3"/>
        <v>0</v>
      </c>
      <c r="L65" s="106"/>
      <c r="M65" s="106"/>
      <c r="N65" s="106">
        <f t="shared" si="4"/>
        <v>0</v>
      </c>
      <c r="O65" s="106"/>
      <c r="P65" s="106"/>
      <c r="Q65" s="106">
        <f t="shared" si="0"/>
        <v>0</v>
      </c>
      <c r="R65" s="106"/>
      <c r="S65" s="106"/>
    </row>
    <row r="66" spans="1:19" s="49" customFormat="1" ht="15.75" customHeight="1">
      <c r="A66" s="365"/>
      <c r="B66" s="298"/>
      <c r="C66" s="195">
        <v>53</v>
      </c>
      <c r="D66" s="195" t="s">
        <v>74</v>
      </c>
      <c r="E66" s="106">
        <f t="shared" si="1"/>
        <v>82</v>
      </c>
      <c r="F66" s="106">
        <v>11</v>
      </c>
      <c r="G66" s="106">
        <v>71</v>
      </c>
      <c r="H66" s="106">
        <f t="shared" si="2"/>
        <v>0</v>
      </c>
      <c r="I66" s="106"/>
      <c r="J66" s="106"/>
      <c r="K66" s="106">
        <f t="shared" si="3"/>
        <v>0</v>
      </c>
      <c r="L66" s="106"/>
      <c r="M66" s="106"/>
      <c r="N66" s="106">
        <f t="shared" si="4"/>
        <v>0</v>
      </c>
      <c r="O66" s="106"/>
      <c r="P66" s="106"/>
      <c r="Q66" s="106">
        <f t="shared" si="0"/>
        <v>0</v>
      </c>
      <c r="R66" s="106"/>
      <c r="S66" s="106"/>
    </row>
    <row r="67" spans="1:19" s="49" customFormat="1" ht="15.75" customHeight="1">
      <c r="A67" s="365"/>
      <c r="B67" s="298"/>
      <c r="C67" s="195">
        <v>54</v>
      </c>
      <c r="D67" s="72" t="s">
        <v>504</v>
      </c>
      <c r="E67" s="106">
        <f t="shared" si="1"/>
        <v>51</v>
      </c>
      <c r="F67" s="106">
        <v>17</v>
      </c>
      <c r="G67" s="106">
        <v>34</v>
      </c>
      <c r="H67" s="106">
        <f t="shared" si="2"/>
        <v>0</v>
      </c>
      <c r="I67" s="106"/>
      <c r="J67" s="106"/>
      <c r="K67" s="106">
        <f t="shared" si="3"/>
        <v>0</v>
      </c>
      <c r="L67" s="106"/>
      <c r="M67" s="106"/>
      <c r="N67" s="106">
        <f t="shared" si="4"/>
        <v>0</v>
      </c>
      <c r="O67" s="106"/>
      <c r="P67" s="106"/>
      <c r="Q67" s="106">
        <f t="shared" si="0"/>
        <v>0</v>
      </c>
      <c r="R67" s="106"/>
      <c r="S67" s="106"/>
    </row>
    <row r="68" spans="1:19" s="49" customFormat="1" ht="15.75" customHeight="1">
      <c r="A68" s="365"/>
      <c r="B68" s="298"/>
      <c r="C68" s="195">
        <v>55</v>
      </c>
      <c r="D68" s="195" t="s">
        <v>131</v>
      </c>
      <c r="E68" s="106">
        <f t="shared" si="1"/>
        <v>166</v>
      </c>
      <c r="F68" s="106">
        <v>42</v>
      </c>
      <c r="G68" s="106">
        <v>124</v>
      </c>
      <c r="H68" s="106">
        <f t="shared" si="2"/>
        <v>0</v>
      </c>
      <c r="I68" s="106"/>
      <c r="J68" s="106"/>
      <c r="K68" s="106">
        <f t="shared" si="3"/>
        <v>0</v>
      </c>
      <c r="L68" s="106"/>
      <c r="M68" s="106"/>
      <c r="N68" s="106">
        <f t="shared" si="4"/>
        <v>0</v>
      </c>
      <c r="O68" s="106"/>
      <c r="P68" s="106"/>
      <c r="Q68" s="106">
        <f t="shared" si="0"/>
        <v>0</v>
      </c>
      <c r="R68" s="106"/>
      <c r="S68" s="106"/>
    </row>
    <row r="69" spans="1:19" s="49" customFormat="1" ht="15.75" customHeight="1">
      <c r="A69" s="365"/>
      <c r="B69" s="298"/>
      <c r="C69" s="195">
        <v>56</v>
      </c>
      <c r="D69" s="195" t="s">
        <v>32</v>
      </c>
      <c r="E69" s="106">
        <f aca="true" t="shared" si="15" ref="E69:E95">SUM(F69:G69)</f>
        <v>73</v>
      </c>
      <c r="F69" s="106">
        <v>16</v>
      </c>
      <c r="G69" s="106">
        <v>57</v>
      </c>
      <c r="H69" s="106">
        <f aca="true" t="shared" si="16" ref="H69:H95">SUM(I69:J69)</f>
        <v>0</v>
      </c>
      <c r="I69" s="106"/>
      <c r="J69" s="106"/>
      <c r="K69" s="106">
        <f aca="true" t="shared" si="17" ref="K69:K95">SUM(L69:M69)</f>
        <v>0</v>
      </c>
      <c r="L69" s="106"/>
      <c r="M69" s="106"/>
      <c r="N69" s="106">
        <f aca="true" t="shared" si="18" ref="N69:N95">SUM(O69:P69)</f>
        <v>0</v>
      </c>
      <c r="O69" s="106"/>
      <c r="P69" s="106"/>
      <c r="Q69" s="106">
        <f aca="true" t="shared" si="19" ref="Q69:Q95">SUM(R69:S69)</f>
        <v>0</v>
      </c>
      <c r="R69" s="106"/>
      <c r="S69" s="106"/>
    </row>
    <row r="70" spans="1:19" s="49" customFormat="1" ht="15.75" customHeight="1">
      <c r="A70" s="365"/>
      <c r="B70" s="298"/>
      <c r="C70" s="195">
        <v>57</v>
      </c>
      <c r="D70" s="195" t="s">
        <v>161</v>
      </c>
      <c r="E70" s="106">
        <f t="shared" si="15"/>
        <v>0</v>
      </c>
      <c r="F70" s="12"/>
      <c r="G70" s="12"/>
      <c r="H70" s="106">
        <f t="shared" si="16"/>
        <v>0</v>
      </c>
      <c r="I70" s="106"/>
      <c r="J70" s="106"/>
      <c r="K70" s="106">
        <f t="shared" si="17"/>
        <v>0</v>
      </c>
      <c r="L70" s="12"/>
      <c r="M70" s="12"/>
      <c r="N70" s="106">
        <f t="shared" si="18"/>
        <v>0</v>
      </c>
      <c r="O70" s="106"/>
      <c r="P70" s="106"/>
      <c r="Q70" s="106">
        <f t="shared" si="19"/>
        <v>0</v>
      </c>
      <c r="R70" s="106"/>
      <c r="S70" s="106"/>
    </row>
    <row r="71" spans="1:19" s="49" customFormat="1" ht="15.75" customHeight="1">
      <c r="A71" s="365"/>
      <c r="B71" s="362"/>
      <c r="C71" s="363" t="s">
        <v>354</v>
      </c>
      <c r="D71" s="364"/>
      <c r="E71" s="106">
        <f>SUM(E65:E70)</f>
        <v>614</v>
      </c>
      <c r="F71" s="106">
        <f aca="true" t="shared" si="20" ref="F71:S71">SUM(F65:F70)</f>
        <v>133</v>
      </c>
      <c r="G71" s="106">
        <f t="shared" si="20"/>
        <v>481</v>
      </c>
      <c r="H71" s="106">
        <f t="shared" si="20"/>
        <v>0</v>
      </c>
      <c r="I71" s="106">
        <f t="shared" si="20"/>
        <v>0</v>
      </c>
      <c r="J71" s="106">
        <f t="shared" si="20"/>
        <v>0</v>
      </c>
      <c r="K71" s="106">
        <f t="shared" si="20"/>
        <v>0</v>
      </c>
      <c r="L71" s="106">
        <f t="shared" si="20"/>
        <v>0</v>
      </c>
      <c r="M71" s="106">
        <f t="shared" si="20"/>
        <v>0</v>
      </c>
      <c r="N71" s="106">
        <f t="shared" si="20"/>
        <v>0</v>
      </c>
      <c r="O71" s="106">
        <f t="shared" si="20"/>
        <v>0</v>
      </c>
      <c r="P71" s="106">
        <f t="shared" si="20"/>
        <v>0</v>
      </c>
      <c r="Q71" s="106">
        <f t="shared" si="20"/>
        <v>0</v>
      </c>
      <c r="R71" s="106">
        <f t="shared" si="20"/>
        <v>0</v>
      </c>
      <c r="S71" s="106">
        <f t="shared" si="20"/>
        <v>0</v>
      </c>
    </row>
    <row r="72" spans="1:19" s="49" customFormat="1" ht="15.75" customHeight="1">
      <c r="A72" s="365"/>
      <c r="B72" s="297" t="s">
        <v>556</v>
      </c>
      <c r="C72" s="195">
        <v>58</v>
      </c>
      <c r="D72" s="195" t="s">
        <v>133</v>
      </c>
      <c r="E72" s="106">
        <f t="shared" si="15"/>
        <v>108</v>
      </c>
      <c r="F72" s="106">
        <v>19</v>
      </c>
      <c r="G72" s="106">
        <v>89</v>
      </c>
      <c r="H72" s="106">
        <f t="shared" si="16"/>
        <v>0</v>
      </c>
      <c r="I72" s="106"/>
      <c r="J72" s="106"/>
      <c r="K72" s="106">
        <f t="shared" si="17"/>
        <v>0</v>
      </c>
      <c r="L72" s="106"/>
      <c r="M72" s="106"/>
      <c r="N72" s="106">
        <f t="shared" si="18"/>
        <v>0</v>
      </c>
      <c r="O72" s="106"/>
      <c r="P72" s="106"/>
      <c r="Q72" s="106">
        <f t="shared" si="19"/>
        <v>0</v>
      </c>
      <c r="R72" s="106"/>
      <c r="S72" s="106"/>
    </row>
    <row r="73" spans="1:19" s="49" customFormat="1" ht="15.75" customHeight="1">
      <c r="A73" s="365"/>
      <c r="B73" s="298"/>
      <c r="C73" s="195">
        <v>59</v>
      </c>
      <c r="D73" s="195" t="s">
        <v>33</v>
      </c>
      <c r="E73" s="106">
        <f t="shared" si="15"/>
        <v>168</v>
      </c>
      <c r="F73" s="106">
        <v>68</v>
      </c>
      <c r="G73" s="106">
        <v>100</v>
      </c>
      <c r="H73" s="106">
        <f t="shared" si="16"/>
        <v>0</v>
      </c>
      <c r="I73" s="106"/>
      <c r="J73" s="106"/>
      <c r="K73" s="106">
        <f t="shared" si="17"/>
        <v>0</v>
      </c>
      <c r="L73" s="106"/>
      <c r="M73" s="106"/>
      <c r="N73" s="106">
        <f t="shared" si="18"/>
        <v>0</v>
      </c>
      <c r="O73" s="106"/>
      <c r="P73" s="106"/>
      <c r="Q73" s="106">
        <f t="shared" si="19"/>
        <v>0</v>
      </c>
      <c r="R73" s="106"/>
      <c r="S73" s="106"/>
    </row>
    <row r="74" spans="1:19" s="49" customFormat="1" ht="15.75" customHeight="1">
      <c r="A74" s="365"/>
      <c r="B74" s="298"/>
      <c r="C74" s="195">
        <v>60</v>
      </c>
      <c r="D74" s="195" t="s">
        <v>135</v>
      </c>
      <c r="E74" s="106">
        <f t="shared" si="15"/>
        <v>150</v>
      </c>
      <c r="F74" s="106">
        <v>29</v>
      </c>
      <c r="G74" s="106">
        <v>121</v>
      </c>
      <c r="H74" s="106">
        <f t="shared" si="16"/>
        <v>0</v>
      </c>
      <c r="I74" s="106"/>
      <c r="J74" s="106"/>
      <c r="K74" s="106">
        <f t="shared" si="17"/>
        <v>0</v>
      </c>
      <c r="L74" s="106"/>
      <c r="M74" s="106"/>
      <c r="N74" s="106">
        <f t="shared" si="18"/>
        <v>0</v>
      </c>
      <c r="O74" s="106"/>
      <c r="P74" s="106"/>
      <c r="Q74" s="106">
        <f t="shared" si="19"/>
        <v>0</v>
      </c>
      <c r="R74" s="106"/>
      <c r="S74" s="106"/>
    </row>
    <row r="75" spans="1:19" s="49" customFormat="1" ht="15.75" customHeight="1">
      <c r="A75" s="365"/>
      <c r="B75" s="298"/>
      <c r="C75" s="195">
        <v>61</v>
      </c>
      <c r="D75" s="72" t="s">
        <v>501</v>
      </c>
      <c r="E75" s="106">
        <f t="shared" si="15"/>
        <v>34</v>
      </c>
      <c r="F75" s="106">
        <v>12</v>
      </c>
      <c r="G75" s="106">
        <v>22</v>
      </c>
      <c r="H75" s="106">
        <f t="shared" si="16"/>
        <v>0</v>
      </c>
      <c r="I75" s="106"/>
      <c r="J75" s="106"/>
      <c r="K75" s="106">
        <f t="shared" si="17"/>
        <v>0</v>
      </c>
      <c r="L75" s="106"/>
      <c r="M75" s="106"/>
      <c r="N75" s="106">
        <f t="shared" si="18"/>
        <v>0</v>
      </c>
      <c r="O75" s="106"/>
      <c r="P75" s="106"/>
      <c r="Q75" s="106">
        <f t="shared" si="19"/>
        <v>0</v>
      </c>
      <c r="R75" s="106"/>
      <c r="S75" s="106"/>
    </row>
    <row r="76" spans="1:19" s="49" customFormat="1" ht="15.75" customHeight="1">
      <c r="A76" s="365"/>
      <c r="B76" s="298"/>
      <c r="C76" s="195">
        <v>62</v>
      </c>
      <c r="D76" s="195" t="s">
        <v>34</v>
      </c>
      <c r="E76" s="106">
        <f t="shared" si="15"/>
        <v>112</v>
      </c>
      <c r="F76" s="106">
        <v>16</v>
      </c>
      <c r="G76" s="106">
        <v>96</v>
      </c>
      <c r="H76" s="106">
        <f t="shared" si="16"/>
        <v>0</v>
      </c>
      <c r="I76" s="106"/>
      <c r="J76" s="106"/>
      <c r="K76" s="106">
        <f t="shared" si="17"/>
        <v>0</v>
      </c>
      <c r="L76" s="106"/>
      <c r="M76" s="106"/>
      <c r="N76" s="106">
        <f t="shared" si="18"/>
        <v>0</v>
      </c>
      <c r="O76" s="106"/>
      <c r="P76" s="106"/>
      <c r="Q76" s="106">
        <f t="shared" si="19"/>
        <v>0</v>
      </c>
      <c r="R76" s="106"/>
      <c r="S76" s="106"/>
    </row>
    <row r="77" spans="1:19" ht="15.75" customHeight="1">
      <c r="A77" s="365"/>
      <c r="B77" s="298"/>
      <c r="C77" s="195">
        <v>63</v>
      </c>
      <c r="D77" s="195" t="s">
        <v>35</v>
      </c>
      <c r="E77" s="106">
        <f t="shared" si="15"/>
        <v>116</v>
      </c>
      <c r="F77" s="196">
        <v>27</v>
      </c>
      <c r="G77" s="196">
        <v>89</v>
      </c>
      <c r="H77" s="106">
        <f t="shared" si="16"/>
        <v>0</v>
      </c>
      <c r="I77" s="213"/>
      <c r="J77" s="213"/>
      <c r="K77" s="106">
        <f t="shared" si="17"/>
        <v>0</v>
      </c>
      <c r="L77" s="196"/>
      <c r="M77" s="196"/>
      <c r="N77" s="106">
        <f t="shared" si="18"/>
        <v>0</v>
      </c>
      <c r="O77" s="213"/>
      <c r="P77" s="213"/>
      <c r="Q77" s="106">
        <f t="shared" si="19"/>
        <v>0</v>
      </c>
      <c r="R77" s="213"/>
      <c r="S77" s="213"/>
    </row>
    <row r="78" spans="1:19" ht="15.75" customHeight="1">
      <c r="A78" s="365"/>
      <c r="B78" s="362"/>
      <c r="C78" s="363" t="s">
        <v>354</v>
      </c>
      <c r="D78" s="364"/>
      <c r="E78" s="106">
        <f>SUM(E72:E77)</f>
        <v>688</v>
      </c>
      <c r="F78" s="106">
        <f aca="true" t="shared" si="21" ref="F78:S78">SUM(F72:F77)</f>
        <v>171</v>
      </c>
      <c r="G78" s="106">
        <f t="shared" si="21"/>
        <v>517</v>
      </c>
      <c r="H78" s="106">
        <f t="shared" si="21"/>
        <v>0</v>
      </c>
      <c r="I78" s="106">
        <f t="shared" si="21"/>
        <v>0</v>
      </c>
      <c r="J78" s="106">
        <f t="shared" si="21"/>
        <v>0</v>
      </c>
      <c r="K78" s="106">
        <f t="shared" si="21"/>
        <v>0</v>
      </c>
      <c r="L78" s="106">
        <f t="shared" si="21"/>
        <v>0</v>
      </c>
      <c r="M78" s="106">
        <f t="shared" si="21"/>
        <v>0</v>
      </c>
      <c r="N78" s="106">
        <f t="shared" si="21"/>
        <v>0</v>
      </c>
      <c r="O78" s="106">
        <f t="shared" si="21"/>
        <v>0</v>
      </c>
      <c r="P78" s="106">
        <f t="shared" si="21"/>
        <v>0</v>
      </c>
      <c r="Q78" s="106">
        <f t="shared" si="21"/>
        <v>0</v>
      </c>
      <c r="R78" s="106">
        <f t="shared" si="21"/>
        <v>0</v>
      </c>
      <c r="S78" s="106">
        <f t="shared" si="21"/>
        <v>0</v>
      </c>
    </row>
    <row r="79" spans="1:19" ht="15.75" customHeight="1">
      <c r="A79" s="362"/>
      <c r="B79" s="356" t="s">
        <v>220</v>
      </c>
      <c r="C79" s="356"/>
      <c r="D79" s="293"/>
      <c r="E79" s="106">
        <f>E78+E71+E64+E57</f>
        <v>3063</v>
      </c>
      <c r="F79" s="106">
        <f aca="true" t="shared" si="22" ref="F79:S79">F78+F71+F64+F57</f>
        <v>776</v>
      </c>
      <c r="G79" s="106">
        <f t="shared" si="22"/>
        <v>2287</v>
      </c>
      <c r="H79" s="106">
        <f t="shared" si="22"/>
        <v>0</v>
      </c>
      <c r="I79" s="106">
        <f t="shared" si="22"/>
        <v>0</v>
      </c>
      <c r="J79" s="106">
        <f t="shared" si="22"/>
        <v>0</v>
      </c>
      <c r="K79" s="106">
        <f t="shared" si="22"/>
        <v>111</v>
      </c>
      <c r="L79" s="106">
        <f t="shared" si="22"/>
        <v>53</v>
      </c>
      <c r="M79" s="106">
        <f t="shared" si="22"/>
        <v>58</v>
      </c>
      <c r="N79" s="106">
        <f t="shared" si="22"/>
        <v>1</v>
      </c>
      <c r="O79" s="106">
        <f t="shared" si="22"/>
        <v>0</v>
      </c>
      <c r="P79" s="106">
        <f t="shared" si="22"/>
        <v>1</v>
      </c>
      <c r="Q79" s="106">
        <f t="shared" si="22"/>
        <v>40</v>
      </c>
      <c r="R79" s="106">
        <f t="shared" si="22"/>
        <v>6</v>
      </c>
      <c r="S79" s="106">
        <f t="shared" si="22"/>
        <v>34</v>
      </c>
    </row>
    <row r="80" spans="1:19" ht="15.75" customHeight="1">
      <c r="A80" s="295" t="s">
        <v>558</v>
      </c>
      <c r="B80" s="295" t="s">
        <v>340</v>
      </c>
      <c r="C80" s="195">
        <v>64</v>
      </c>
      <c r="D80" s="195" t="s">
        <v>36</v>
      </c>
      <c r="E80" s="106">
        <f t="shared" si="15"/>
        <v>189</v>
      </c>
      <c r="F80" s="106">
        <v>48</v>
      </c>
      <c r="G80" s="106">
        <v>141</v>
      </c>
      <c r="H80" s="106">
        <f t="shared" si="16"/>
        <v>0</v>
      </c>
      <c r="I80" s="106"/>
      <c r="J80" s="106"/>
      <c r="K80" s="106">
        <f t="shared" si="17"/>
        <v>0</v>
      </c>
      <c r="L80" s="106"/>
      <c r="M80" s="106"/>
      <c r="N80" s="106">
        <f t="shared" si="18"/>
        <v>0</v>
      </c>
      <c r="O80" s="106"/>
      <c r="P80" s="106"/>
      <c r="Q80" s="106">
        <f t="shared" si="19"/>
        <v>0</v>
      </c>
      <c r="R80" s="106"/>
      <c r="S80" s="106"/>
    </row>
    <row r="81" spans="1:19" ht="15.75" customHeight="1">
      <c r="A81" s="295"/>
      <c r="B81" s="295"/>
      <c r="C81" s="195">
        <v>65</v>
      </c>
      <c r="D81" s="195" t="s">
        <v>37</v>
      </c>
      <c r="E81" s="106">
        <f t="shared" si="15"/>
        <v>173</v>
      </c>
      <c r="F81" s="106">
        <v>59</v>
      </c>
      <c r="G81" s="106">
        <v>114</v>
      </c>
      <c r="H81" s="106">
        <f t="shared" si="16"/>
        <v>0</v>
      </c>
      <c r="I81" s="106"/>
      <c r="J81" s="106"/>
      <c r="K81" s="106">
        <f t="shared" si="17"/>
        <v>0</v>
      </c>
      <c r="L81" s="106"/>
      <c r="M81" s="106"/>
      <c r="N81" s="106">
        <f t="shared" si="18"/>
        <v>0</v>
      </c>
      <c r="O81" s="106"/>
      <c r="P81" s="106"/>
      <c r="Q81" s="106">
        <f t="shared" si="19"/>
        <v>0</v>
      </c>
      <c r="R81" s="106"/>
      <c r="S81" s="106"/>
    </row>
    <row r="82" spans="1:19" ht="15.75" customHeight="1">
      <c r="A82" s="295"/>
      <c r="B82" s="295"/>
      <c r="C82" s="195">
        <v>66</v>
      </c>
      <c r="D82" s="195" t="s">
        <v>73</v>
      </c>
      <c r="E82" s="106">
        <f t="shared" si="15"/>
        <v>199</v>
      </c>
      <c r="F82" s="106">
        <v>78</v>
      </c>
      <c r="G82" s="106">
        <v>121</v>
      </c>
      <c r="H82" s="106">
        <f t="shared" si="16"/>
        <v>0</v>
      </c>
      <c r="I82" s="106"/>
      <c r="J82" s="106"/>
      <c r="K82" s="106">
        <f t="shared" si="17"/>
        <v>0</v>
      </c>
      <c r="L82" s="106"/>
      <c r="M82" s="106"/>
      <c r="N82" s="106">
        <f t="shared" si="18"/>
        <v>1</v>
      </c>
      <c r="O82" s="106"/>
      <c r="P82" s="106">
        <v>1</v>
      </c>
      <c r="Q82" s="106">
        <f t="shared" si="19"/>
        <v>0</v>
      </c>
      <c r="R82" s="106"/>
      <c r="S82" s="106"/>
    </row>
    <row r="83" spans="1:19" ht="15.75" customHeight="1">
      <c r="A83" s="295"/>
      <c r="B83" s="295"/>
      <c r="C83" s="195">
        <v>67</v>
      </c>
      <c r="D83" s="195" t="s">
        <v>38</v>
      </c>
      <c r="E83" s="106">
        <f t="shared" si="15"/>
        <v>201</v>
      </c>
      <c r="F83" s="106">
        <v>78</v>
      </c>
      <c r="G83" s="106">
        <v>123</v>
      </c>
      <c r="H83" s="106">
        <f t="shared" si="16"/>
        <v>0</v>
      </c>
      <c r="I83" s="106"/>
      <c r="J83" s="106"/>
      <c r="K83" s="106">
        <f t="shared" si="17"/>
        <v>0</v>
      </c>
      <c r="L83" s="106"/>
      <c r="M83" s="106"/>
      <c r="N83" s="106">
        <f t="shared" si="18"/>
        <v>0</v>
      </c>
      <c r="O83" s="106"/>
      <c r="P83" s="106"/>
      <c r="Q83" s="106">
        <f t="shared" si="19"/>
        <v>0</v>
      </c>
      <c r="R83" s="106"/>
      <c r="S83" s="106"/>
    </row>
    <row r="84" spans="1:19" ht="15.75" customHeight="1">
      <c r="A84" s="295"/>
      <c r="B84" s="295"/>
      <c r="C84" s="195">
        <v>68</v>
      </c>
      <c r="D84" s="72" t="s">
        <v>227</v>
      </c>
      <c r="E84" s="106">
        <f t="shared" si="15"/>
        <v>0</v>
      </c>
      <c r="F84" s="196"/>
      <c r="G84" s="196"/>
      <c r="H84" s="106">
        <f t="shared" si="16"/>
        <v>0</v>
      </c>
      <c r="I84" s="213"/>
      <c r="J84" s="213"/>
      <c r="K84" s="106">
        <f t="shared" si="17"/>
        <v>0</v>
      </c>
      <c r="L84" s="196"/>
      <c r="M84" s="196"/>
      <c r="N84" s="106">
        <f t="shared" si="18"/>
        <v>0</v>
      </c>
      <c r="O84" s="213"/>
      <c r="P84" s="213"/>
      <c r="Q84" s="106">
        <f t="shared" si="19"/>
        <v>0</v>
      </c>
      <c r="R84" s="213"/>
      <c r="S84" s="213"/>
    </row>
    <row r="85" spans="1:19" ht="15.75" customHeight="1">
      <c r="A85" s="295"/>
      <c r="B85" s="372"/>
      <c r="C85" s="364" t="s">
        <v>354</v>
      </c>
      <c r="D85" s="368"/>
      <c r="E85" s="106">
        <f>SUM(E80:E84)</f>
        <v>762</v>
      </c>
      <c r="F85" s="106">
        <f aca="true" t="shared" si="23" ref="F85:S85">SUM(F80:F84)</f>
        <v>263</v>
      </c>
      <c r="G85" s="106">
        <f t="shared" si="23"/>
        <v>499</v>
      </c>
      <c r="H85" s="106">
        <f t="shared" si="23"/>
        <v>0</v>
      </c>
      <c r="I85" s="106">
        <f t="shared" si="23"/>
        <v>0</v>
      </c>
      <c r="J85" s="106">
        <f t="shared" si="23"/>
        <v>0</v>
      </c>
      <c r="K85" s="106">
        <f t="shared" si="23"/>
        <v>0</v>
      </c>
      <c r="L85" s="106">
        <f t="shared" si="23"/>
        <v>0</v>
      </c>
      <c r="M85" s="106">
        <f t="shared" si="23"/>
        <v>0</v>
      </c>
      <c r="N85" s="106">
        <f t="shared" si="23"/>
        <v>1</v>
      </c>
      <c r="O85" s="106">
        <f t="shared" si="23"/>
        <v>0</v>
      </c>
      <c r="P85" s="106">
        <f t="shared" si="23"/>
        <v>1</v>
      </c>
      <c r="Q85" s="106">
        <f t="shared" si="23"/>
        <v>0</v>
      </c>
      <c r="R85" s="106">
        <f t="shared" si="23"/>
        <v>0</v>
      </c>
      <c r="S85" s="106">
        <f t="shared" si="23"/>
        <v>0</v>
      </c>
    </row>
    <row r="86" spans="1:19" ht="15.75" customHeight="1">
      <c r="A86" s="372"/>
      <c r="B86" s="295" t="s">
        <v>341</v>
      </c>
      <c r="C86" s="195">
        <v>69</v>
      </c>
      <c r="D86" s="195" t="s">
        <v>39</v>
      </c>
      <c r="E86" s="106">
        <f t="shared" si="15"/>
        <v>118</v>
      </c>
      <c r="F86" s="106">
        <v>41</v>
      </c>
      <c r="G86" s="106">
        <v>77</v>
      </c>
      <c r="H86" s="106">
        <f t="shared" si="16"/>
        <v>0</v>
      </c>
      <c r="I86" s="106"/>
      <c r="J86" s="106"/>
      <c r="K86" s="106">
        <f t="shared" si="17"/>
        <v>0</v>
      </c>
      <c r="L86" s="106"/>
      <c r="M86" s="106"/>
      <c r="N86" s="106">
        <f t="shared" si="18"/>
        <v>0</v>
      </c>
      <c r="O86" s="106"/>
      <c r="P86" s="106"/>
      <c r="Q86" s="106">
        <f t="shared" si="19"/>
        <v>0</v>
      </c>
      <c r="R86" s="106"/>
      <c r="S86" s="106"/>
    </row>
    <row r="87" spans="1:19" ht="15.75" customHeight="1">
      <c r="A87" s="372"/>
      <c r="B87" s="295"/>
      <c r="C87" s="195">
        <v>70</v>
      </c>
      <c r="D87" s="195" t="s">
        <v>40</v>
      </c>
      <c r="E87" s="106">
        <f t="shared" si="15"/>
        <v>238</v>
      </c>
      <c r="F87" s="106">
        <v>78</v>
      </c>
      <c r="G87" s="106">
        <v>160</v>
      </c>
      <c r="H87" s="106">
        <f t="shared" si="16"/>
        <v>0</v>
      </c>
      <c r="I87" s="106"/>
      <c r="J87" s="106"/>
      <c r="K87" s="106">
        <f t="shared" si="17"/>
        <v>0</v>
      </c>
      <c r="L87" s="106">
        <v>0</v>
      </c>
      <c r="M87" s="106">
        <v>0</v>
      </c>
      <c r="N87" s="106">
        <f t="shared" si="18"/>
        <v>0</v>
      </c>
      <c r="O87" s="106"/>
      <c r="P87" s="106"/>
      <c r="Q87" s="106">
        <f t="shared" si="19"/>
        <v>0</v>
      </c>
      <c r="R87" s="106"/>
      <c r="S87" s="106"/>
    </row>
    <row r="88" spans="1:19" ht="15.75" customHeight="1">
      <c r="A88" s="372"/>
      <c r="B88" s="295"/>
      <c r="C88" s="195">
        <v>71</v>
      </c>
      <c r="D88" s="195" t="s">
        <v>41</v>
      </c>
      <c r="E88" s="106">
        <f t="shared" si="15"/>
        <v>273</v>
      </c>
      <c r="F88" s="106">
        <v>81</v>
      </c>
      <c r="G88" s="106">
        <v>192</v>
      </c>
      <c r="H88" s="106">
        <f t="shared" si="16"/>
        <v>0</v>
      </c>
      <c r="I88" s="106"/>
      <c r="J88" s="106"/>
      <c r="K88" s="106">
        <f t="shared" si="17"/>
        <v>0</v>
      </c>
      <c r="L88" s="106"/>
      <c r="M88" s="106">
        <v>0</v>
      </c>
      <c r="N88" s="106">
        <f t="shared" si="18"/>
        <v>1</v>
      </c>
      <c r="O88" s="106">
        <v>1</v>
      </c>
      <c r="P88" s="106"/>
      <c r="Q88" s="106">
        <f t="shared" si="19"/>
        <v>1</v>
      </c>
      <c r="R88" s="106"/>
      <c r="S88" s="106">
        <v>1</v>
      </c>
    </row>
    <row r="89" spans="1:19" ht="15.75" customHeight="1">
      <c r="A89" s="372"/>
      <c r="B89" s="295"/>
      <c r="C89" s="195">
        <v>72</v>
      </c>
      <c r="D89" s="195" t="s">
        <v>145</v>
      </c>
      <c r="E89" s="106">
        <f t="shared" si="15"/>
        <v>136</v>
      </c>
      <c r="F89" s="106">
        <v>68</v>
      </c>
      <c r="G89" s="106">
        <v>68</v>
      </c>
      <c r="H89" s="106">
        <f t="shared" si="16"/>
        <v>0</v>
      </c>
      <c r="I89" s="106"/>
      <c r="J89" s="106"/>
      <c r="K89" s="106">
        <f t="shared" si="17"/>
        <v>10</v>
      </c>
      <c r="L89" s="106">
        <v>5</v>
      </c>
      <c r="M89" s="106">
        <v>5</v>
      </c>
      <c r="N89" s="106">
        <f t="shared" si="18"/>
        <v>0</v>
      </c>
      <c r="O89" s="106"/>
      <c r="P89" s="106"/>
      <c r="Q89" s="106">
        <f t="shared" si="19"/>
        <v>0</v>
      </c>
      <c r="R89" s="106"/>
      <c r="S89" s="106"/>
    </row>
    <row r="90" spans="1:19" ht="15.75" customHeight="1">
      <c r="A90" s="372"/>
      <c r="B90" s="295"/>
      <c r="C90" s="195">
        <v>73</v>
      </c>
      <c r="D90" s="195" t="s">
        <v>146</v>
      </c>
      <c r="E90" s="106">
        <f t="shared" si="15"/>
        <v>260</v>
      </c>
      <c r="F90" s="106">
        <v>89</v>
      </c>
      <c r="G90" s="106">
        <v>171</v>
      </c>
      <c r="H90" s="106">
        <f t="shared" si="16"/>
        <v>0</v>
      </c>
      <c r="I90" s="106"/>
      <c r="J90" s="106"/>
      <c r="K90" s="106">
        <f t="shared" si="17"/>
        <v>0</v>
      </c>
      <c r="L90" s="106"/>
      <c r="M90" s="106"/>
      <c r="N90" s="106">
        <f t="shared" si="18"/>
        <v>0</v>
      </c>
      <c r="O90" s="106"/>
      <c r="P90" s="106"/>
      <c r="Q90" s="106">
        <f t="shared" si="19"/>
        <v>0</v>
      </c>
      <c r="R90" s="106"/>
      <c r="S90" s="106"/>
    </row>
    <row r="91" spans="1:19" ht="15.75" customHeight="1">
      <c r="A91" s="372"/>
      <c r="B91" s="295"/>
      <c r="C91" s="195">
        <v>74</v>
      </c>
      <c r="D91" s="195" t="s">
        <v>42</v>
      </c>
      <c r="E91" s="106">
        <f t="shared" si="15"/>
        <v>42</v>
      </c>
      <c r="F91" s="196">
        <v>14</v>
      </c>
      <c r="G91" s="196">
        <v>28</v>
      </c>
      <c r="H91" s="106">
        <f t="shared" si="16"/>
        <v>0</v>
      </c>
      <c r="I91" s="213"/>
      <c r="J91" s="213"/>
      <c r="K91" s="106">
        <f t="shared" si="17"/>
        <v>0</v>
      </c>
      <c r="L91" s="196"/>
      <c r="M91" s="196"/>
      <c r="N91" s="106">
        <f t="shared" si="18"/>
        <v>0</v>
      </c>
      <c r="O91" s="213"/>
      <c r="P91" s="213"/>
      <c r="Q91" s="106">
        <f t="shared" si="19"/>
        <v>0</v>
      </c>
      <c r="R91" s="213"/>
      <c r="S91" s="213"/>
    </row>
    <row r="92" spans="1:19" ht="15.75" customHeight="1">
      <c r="A92" s="372"/>
      <c r="B92" s="372"/>
      <c r="C92" s="364" t="s">
        <v>354</v>
      </c>
      <c r="D92" s="368"/>
      <c r="E92" s="106">
        <f>SUM(E86:E91)</f>
        <v>1067</v>
      </c>
      <c r="F92" s="106">
        <f aca="true" t="shared" si="24" ref="F92:S92">SUM(F86:F91)</f>
        <v>371</v>
      </c>
      <c r="G92" s="106">
        <f t="shared" si="24"/>
        <v>696</v>
      </c>
      <c r="H92" s="106">
        <f t="shared" si="24"/>
        <v>0</v>
      </c>
      <c r="I92" s="106">
        <f t="shared" si="24"/>
        <v>0</v>
      </c>
      <c r="J92" s="106">
        <f t="shared" si="24"/>
        <v>0</v>
      </c>
      <c r="K92" s="106">
        <f t="shared" si="24"/>
        <v>10</v>
      </c>
      <c r="L92" s="106">
        <f t="shared" si="24"/>
        <v>5</v>
      </c>
      <c r="M92" s="106">
        <f t="shared" si="24"/>
        <v>5</v>
      </c>
      <c r="N92" s="106">
        <f t="shared" si="24"/>
        <v>1</v>
      </c>
      <c r="O92" s="106">
        <f t="shared" si="24"/>
        <v>1</v>
      </c>
      <c r="P92" s="106">
        <f t="shared" si="24"/>
        <v>0</v>
      </c>
      <c r="Q92" s="106">
        <f t="shared" si="24"/>
        <v>1</v>
      </c>
      <c r="R92" s="106">
        <f t="shared" si="24"/>
        <v>0</v>
      </c>
      <c r="S92" s="106">
        <f t="shared" si="24"/>
        <v>1</v>
      </c>
    </row>
    <row r="93" spans="1:19" ht="15.75" customHeight="1">
      <c r="A93" s="372"/>
      <c r="B93" s="293" t="s">
        <v>220</v>
      </c>
      <c r="C93" s="294"/>
      <c r="D93" s="294"/>
      <c r="E93" s="106">
        <f>E92+E85</f>
        <v>1829</v>
      </c>
      <c r="F93" s="106">
        <f aca="true" t="shared" si="25" ref="F93:S93">F92+F85</f>
        <v>634</v>
      </c>
      <c r="G93" s="106">
        <f t="shared" si="25"/>
        <v>1195</v>
      </c>
      <c r="H93" s="106">
        <f t="shared" si="25"/>
        <v>0</v>
      </c>
      <c r="I93" s="106">
        <f t="shared" si="25"/>
        <v>0</v>
      </c>
      <c r="J93" s="106">
        <f t="shared" si="25"/>
        <v>0</v>
      </c>
      <c r="K93" s="106">
        <f t="shared" si="25"/>
        <v>10</v>
      </c>
      <c r="L93" s="106">
        <f t="shared" si="25"/>
        <v>5</v>
      </c>
      <c r="M93" s="106">
        <f t="shared" si="25"/>
        <v>5</v>
      </c>
      <c r="N93" s="106">
        <f t="shared" si="25"/>
        <v>2</v>
      </c>
      <c r="O93" s="106">
        <f t="shared" si="25"/>
        <v>1</v>
      </c>
      <c r="P93" s="106">
        <f t="shared" si="25"/>
        <v>1</v>
      </c>
      <c r="Q93" s="106">
        <f t="shared" si="25"/>
        <v>1</v>
      </c>
      <c r="R93" s="106">
        <f t="shared" si="25"/>
        <v>0</v>
      </c>
      <c r="S93" s="106">
        <f t="shared" si="25"/>
        <v>1</v>
      </c>
    </row>
    <row r="94" spans="1:19" ht="15" customHeight="1">
      <c r="A94" s="368" t="s">
        <v>700</v>
      </c>
      <c r="B94" s="368"/>
      <c r="C94" s="368"/>
      <c r="D94" s="368"/>
      <c r="E94" s="106">
        <f t="shared" si="15"/>
        <v>20</v>
      </c>
      <c r="F94" s="196">
        <v>20</v>
      </c>
      <c r="G94" s="196"/>
      <c r="H94" s="106">
        <f t="shared" si="16"/>
        <v>0</v>
      </c>
      <c r="I94" s="213"/>
      <c r="J94" s="213"/>
      <c r="K94" s="106">
        <f t="shared" si="17"/>
        <v>0</v>
      </c>
      <c r="L94" s="196"/>
      <c r="M94" s="196"/>
      <c r="N94" s="106">
        <f t="shared" si="18"/>
        <v>0</v>
      </c>
      <c r="O94" s="213"/>
      <c r="P94" s="213"/>
      <c r="Q94" s="106">
        <f t="shared" si="19"/>
        <v>0</v>
      </c>
      <c r="R94" s="213"/>
      <c r="S94" s="213"/>
    </row>
    <row r="95" spans="1:19" ht="15" customHeight="1">
      <c r="A95" s="368" t="s">
        <v>217</v>
      </c>
      <c r="B95" s="368"/>
      <c r="C95" s="368"/>
      <c r="D95" s="368"/>
      <c r="E95" s="106">
        <f t="shared" si="15"/>
        <v>0</v>
      </c>
      <c r="F95" s="106"/>
      <c r="G95" s="106"/>
      <c r="H95" s="106">
        <f t="shared" si="16"/>
        <v>0</v>
      </c>
      <c r="I95" s="106"/>
      <c r="J95" s="106"/>
      <c r="K95" s="106">
        <f t="shared" si="17"/>
        <v>0</v>
      </c>
      <c r="L95" s="106"/>
      <c r="M95" s="106"/>
      <c r="N95" s="106">
        <f t="shared" si="18"/>
        <v>0</v>
      </c>
      <c r="O95" s="106"/>
      <c r="P95" s="106"/>
      <c r="Q95" s="106">
        <f t="shared" si="19"/>
        <v>0</v>
      </c>
      <c r="R95" s="106"/>
      <c r="S95" s="106"/>
    </row>
    <row r="96" spans="1:19" ht="15" customHeight="1">
      <c r="A96" s="370" t="s">
        <v>221</v>
      </c>
      <c r="B96" s="370"/>
      <c r="C96" s="370"/>
      <c r="D96" s="370"/>
      <c r="E96" s="106">
        <f>E95+E94+E93+E79+E51+E26</f>
        <v>11700</v>
      </c>
      <c r="F96" s="106">
        <f aca="true" t="shared" si="26" ref="F96:S96">F95+F94+F93+F79+F51+F26</f>
        <v>3414</v>
      </c>
      <c r="G96" s="106">
        <f t="shared" si="26"/>
        <v>8286</v>
      </c>
      <c r="H96" s="106">
        <f t="shared" si="26"/>
        <v>0</v>
      </c>
      <c r="I96" s="106">
        <f t="shared" si="26"/>
        <v>0</v>
      </c>
      <c r="J96" s="106">
        <f t="shared" si="26"/>
        <v>0</v>
      </c>
      <c r="K96" s="106">
        <f t="shared" si="26"/>
        <v>461</v>
      </c>
      <c r="L96" s="106">
        <f t="shared" si="26"/>
        <v>245</v>
      </c>
      <c r="M96" s="106">
        <f t="shared" si="26"/>
        <v>216</v>
      </c>
      <c r="N96" s="106">
        <f t="shared" si="26"/>
        <v>39</v>
      </c>
      <c r="O96" s="106">
        <f t="shared" si="26"/>
        <v>9</v>
      </c>
      <c r="P96" s="106">
        <f t="shared" si="26"/>
        <v>30</v>
      </c>
      <c r="Q96" s="106">
        <f t="shared" si="26"/>
        <v>131</v>
      </c>
      <c r="R96" s="106">
        <f t="shared" si="26"/>
        <v>17</v>
      </c>
      <c r="S96" s="106">
        <f t="shared" si="26"/>
        <v>114</v>
      </c>
    </row>
    <row r="97" spans="15:19" ht="11.25">
      <c r="O97" s="61"/>
      <c r="P97" s="61"/>
      <c r="R97" s="61"/>
      <c r="S97" s="61"/>
    </row>
    <row r="98" spans="15:19" ht="11.25">
      <c r="O98" s="61"/>
      <c r="P98" s="61"/>
      <c r="R98" s="61"/>
      <c r="S98" s="61"/>
    </row>
    <row r="99" spans="15:19" ht="11.25">
      <c r="O99" s="61"/>
      <c r="P99" s="61"/>
      <c r="R99" s="61"/>
      <c r="S99" s="61"/>
    </row>
    <row r="100" spans="15:19" ht="11.25">
      <c r="O100" s="61"/>
      <c r="P100" s="61"/>
      <c r="R100" s="61"/>
      <c r="S100" s="61"/>
    </row>
    <row r="101" spans="15:19" ht="11.25">
      <c r="O101" s="61"/>
      <c r="P101" s="61"/>
      <c r="R101" s="61"/>
      <c r="S101" s="61"/>
    </row>
    <row r="102" spans="15:19" ht="11.25">
      <c r="O102" s="61"/>
      <c r="P102" s="61"/>
      <c r="R102" s="61"/>
      <c r="S102" s="61"/>
    </row>
    <row r="103" spans="15:19" ht="11.25">
      <c r="O103" s="61"/>
      <c r="P103" s="61"/>
      <c r="R103" s="61"/>
      <c r="S103" s="61"/>
    </row>
    <row r="104" spans="15:19" ht="11.25">
      <c r="O104" s="61"/>
      <c r="P104" s="61"/>
      <c r="R104" s="61"/>
      <c r="S104" s="61"/>
    </row>
    <row r="105" spans="15:19" ht="11.25">
      <c r="O105" s="61"/>
      <c r="P105" s="61"/>
      <c r="R105" s="61"/>
      <c r="S105" s="61"/>
    </row>
    <row r="106" spans="15:19" ht="11.25">
      <c r="O106" s="61"/>
      <c r="P106" s="61"/>
      <c r="R106" s="61"/>
      <c r="S106" s="61"/>
    </row>
    <row r="107" spans="15:19" ht="11.25">
      <c r="O107" s="61"/>
      <c r="P107" s="61"/>
      <c r="R107" s="61"/>
      <c r="S107" s="61"/>
    </row>
    <row r="108" spans="15:19" ht="11.25">
      <c r="O108" s="61"/>
      <c r="P108" s="61"/>
      <c r="R108" s="61"/>
      <c r="S108" s="61"/>
    </row>
    <row r="109" spans="15:19" ht="11.25">
      <c r="O109" s="61"/>
      <c r="P109" s="61"/>
      <c r="R109" s="61"/>
      <c r="S109" s="61"/>
    </row>
    <row r="110" spans="15:19" ht="11.25">
      <c r="O110" s="61"/>
      <c r="P110" s="61"/>
      <c r="R110" s="61"/>
      <c r="S110" s="61"/>
    </row>
    <row r="111" spans="15:19" ht="11.25">
      <c r="O111" s="61"/>
      <c r="P111" s="61"/>
      <c r="R111" s="61"/>
      <c r="S111" s="61"/>
    </row>
    <row r="112" spans="15:19" ht="11.25">
      <c r="O112" s="61"/>
      <c r="P112" s="61"/>
      <c r="R112" s="61"/>
      <c r="S112" s="61"/>
    </row>
    <row r="113" spans="15:19" ht="11.25">
      <c r="O113" s="61"/>
      <c r="P113" s="61"/>
      <c r="R113" s="61"/>
      <c r="S113" s="61"/>
    </row>
    <row r="114" spans="15:19" ht="11.25">
      <c r="O114" s="61"/>
      <c r="P114" s="61"/>
      <c r="R114" s="61"/>
      <c r="S114" s="61"/>
    </row>
    <row r="115" spans="15:19" ht="11.25">
      <c r="O115" s="61"/>
      <c r="P115" s="61"/>
      <c r="R115" s="61"/>
      <c r="S115" s="61"/>
    </row>
    <row r="116" spans="15:19" ht="11.25">
      <c r="O116" s="61"/>
      <c r="P116" s="61"/>
      <c r="R116" s="61"/>
      <c r="S116" s="61"/>
    </row>
    <row r="117" spans="15:19" ht="11.25">
      <c r="O117" s="61"/>
      <c r="P117" s="61"/>
      <c r="R117" s="61"/>
      <c r="S117" s="61"/>
    </row>
    <row r="118" spans="15:19" ht="11.25">
      <c r="O118" s="61"/>
      <c r="P118" s="61"/>
      <c r="R118" s="61"/>
      <c r="S118" s="61"/>
    </row>
    <row r="119" spans="15:19" ht="11.25">
      <c r="O119" s="61"/>
      <c r="P119" s="61"/>
      <c r="R119" s="61"/>
      <c r="S119" s="61"/>
    </row>
    <row r="120" spans="15:19" ht="11.25">
      <c r="O120" s="61"/>
      <c r="P120" s="61"/>
      <c r="R120" s="61"/>
      <c r="S120" s="61"/>
    </row>
    <row r="121" spans="15:19" ht="11.25">
      <c r="O121" s="61"/>
      <c r="P121" s="61"/>
      <c r="R121" s="61"/>
      <c r="S121" s="61"/>
    </row>
    <row r="122" spans="15:19" ht="11.25">
      <c r="O122" s="61"/>
      <c r="P122" s="61"/>
      <c r="R122" s="61"/>
      <c r="S122" s="61"/>
    </row>
    <row r="123" spans="15:19" ht="11.25">
      <c r="O123" s="61"/>
      <c r="P123" s="61"/>
      <c r="R123" s="61"/>
      <c r="S123" s="61"/>
    </row>
    <row r="124" spans="15:19" ht="11.25">
      <c r="O124" s="61"/>
      <c r="P124" s="61"/>
      <c r="R124" s="61"/>
      <c r="S124" s="61"/>
    </row>
    <row r="125" spans="15:19" ht="11.25">
      <c r="O125" s="61"/>
      <c r="P125" s="61"/>
      <c r="R125" s="61"/>
      <c r="S125" s="61"/>
    </row>
    <row r="126" spans="15:19" ht="11.25">
      <c r="O126" s="61"/>
      <c r="P126" s="61"/>
      <c r="R126" s="61"/>
      <c r="S126" s="61"/>
    </row>
    <row r="127" spans="15:19" ht="11.25">
      <c r="O127" s="61"/>
      <c r="P127" s="61"/>
      <c r="R127" s="61"/>
      <c r="S127" s="61"/>
    </row>
    <row r="128" spans="15:19" ht="11.25">
      <c r="O128" s="61"/>
      <c r="P128" s="61"/>
      <c r="R128" s="61"/>
      <c r="S128" s="61"/>
    </row>
    <row r="129" spans="15:19" ht="11.25">
      <c r="O129" s="61"/>
      <c r="P129" s="61"/>
      <c r="R129" s="61"/>
      <c r="S129" s="61"/>
    </row>
    <row r="130" spans="15:19" ht="11.25">
      <c r="O130" s="61"/>
      <c r="P130" s="61"/>
      <c r="R130" s="61"/>
      <c r="S130" s="61"/>
    </row>
    <row r="131" spans="15:19" ht="11.25">
      <c r="O131" s="61"/>
      <c r="P131" s="61"/>
      <c r="R131" s="61"/>
      <c r="S131" s="61"/>
    </row>
    <row r="132" spans="15:19" ht="11.25">
      <c r="O132" s="61"/>
      <c r="P132" s="61"/>
      <c r="R132" s="61"/>
      <c r="S132" s="61"/>
    </row>
    <row r="133" spans="15:19" ht="11.25">
      <c r="O133" s="61"/>
      <c r="P133" s="61"/>
      <c r="R133" s="61"/>
      <c r="S133" s="61"/>
    </row>
    <row r="134" spans="15:19" ht="11.25">
      <c r="O134" s="61"/>
      <c r="P134" s="61"/>
      <c r="R134" s="61"/>
      <c r="S134" s="61"/>
    </row>
    <row r="135" spans="15:19" ht="11.25">
      <c r="O135" s="61"/>
      <c r="P135" s="61"/>
      <c r="R135" s="61"/>
      <c r="S135" s="61"/>
    </row>
    <row r="136" spans="15:19" ht="11.25">
      <c r="O136" s="61"/>
      <c r="P136" s="61"/>
      <c r="R136" s="61"/>
      <c r="S136" s="61"/>
    </row>
    <row r="137" spans="15:19" ht="11.25">
      <c r="O137" s="61"/>
      <c r="P137" s="61"/>
      <c r="R137" s="61"/>
      <c r="S137" s="61"/>
    </row>
    <row r="138" spans="15:19" ht="11.25">
      <c r="O138" s="61"/>
      <c r="P138" s="61"/>
      <c r="R138" s="61"/>
      <c r="S138" s="61"/>
    </row>
    <row r="139" spans="15:19" ht="11.25">
      <c r="O139" s="61"/>
      <c r="P139" s="61"/>
      <c r="R139" s="61"/>
      <c r="S139" s="61"/>
    </row>
    <row r="140" spans="15:19" ht="11.25">
      <c r="O140" s="61"/>
      <c r="P140" s="61"/>
      <c r="R140" s="61"/>
      <c r="S140" s="61"/>
    </row>
    <row r="141" spans="15:19" ht="11.25">
      <c r="O141" s="61"/>
      <c r="P141" s="61"/>
      <c r="R141" s="61"/>
      <c r="S141" s="61"/>
    </row>
    <row r="142" spans="15:19" ht="11.25">
      <c r="O142" s="61"/>
      <c r="P142" s="61"/>
      <c r="R142" s="61"/>
      <c r="S142" s="61"/>
    </row>
    <row r="143" spans="15:19" ht="11.25">
      <c r="O143" s="61"/>
      <c r="P143" s="61"/>
      <c r="R143" s="61"/>
      <c r="S143" s="61"/>
    </row>
    <row r="144" spans="15:19" ht="11.25">
      <c r="O144" s="61"/>
      <c r="P144" s="61"/>
      <c r="R144" s="61"/>
      <c r="S144" s="61"/>
    </row>
    <row r="145" spans="15:19" ht="11.25">
      <c r="O145" s="61"/>
      <c r="P145" s="61"/>
      <c r="R145" s="61"/>
      <c r="S145" s="61"/>
    </row>
    <row r="146" spans="15:19" ht="11.25">
      <c r="O146" s="61"/>
      <c r="P146" s="61"/>
      <c r="R146" s="61"/>
      <c r="S146" s="61"/>
    </row>
    <row r="147" spans="15:19" ht="11.25">
      <c r="O147" s="61"/>
      <c r="P147" s="61"/>
      <c r="R147" s="61"/>
      <c r="S147" s="61"/>
    </row>
    <row r="148" spans="15:19" ht="11.25">
      <c r="O148" s="61"/>
      <c r="P148" s="61"/>
      <c r="R148" s="61"/>
      <c r="S148" s="61"/>
    </row>
    <row r="149" spans="15:19" ht="11.25">
      <c r="O149" s="61"/>
      <c r="P149" s="61"/>
      <c r="R149" s="61"/>
      <c r="S149" s="61"/>
    </row>
    <row r="150" spans="15:19" ht="11.25">
      <c r="O150" s="61"/>
      <c r="P150" s="61"/>
      <c r="R150" s="61"/>
      <c r="S150" s="61"/>
    </row>
    <row r="151" spans="15:19" ht="11.25">
      <c r="O151" s="61"/>
      <c r="P151" s="61"/>
      <c r="R151" s="61"/>
      <c r="S151" s="61"/>
    </row>
    <row r="152" spans="15:19" ht="11.25">
      <c r="O152" s="61"/>
      <c r="P152" s="61"/>
      <c r="R152" s="61"/>
      <c r="S152" s="61"/>
    </row>
    <row r="153" spans="15:19" ht="11.25">
      <c r="O153" s="61"/>
      <c r="P153" s="61"/>
      <c r="R153" s="61"/>
      <c r="S153" s="61"/>
    </row>
    <row r="154" spans="15:19" ht="11.25">
      <c r="O154" s="61"/>
      <c r="P154" s="61"/>
      <c r="R154" s="61"/>
      <c r="S154" s="61"/>
    </row>
    <row r="155" spans="15:19" ht="11.25">
      <c r="O155" s="61"/>
      <c r="P155" s="61"/>
      <c r="R155" s="61"/>
      <c r="S155" s="61"/>
    </row>
    <row r="156" spans="15:19" ht="11.25">
      <c r="O156" s="61"/>
      <c r="P156" s="61"/>
      <c r="R156" s="61"/>
      <c r="S156" s="61"/>
    </row>
    <row r="157" spans="15:19" ht="11.25">
      <c r="O157" s="61"/>
      <c r="P157" s="61"/>
      <c r="R157" s="61"/>
      <c r="S157" s="61"/>
    </row>
    <row r="158" spans="15:19" ht="11.25">
      <c r="O158" s="61"/>
      <c r="P158" s="61"/>
      <c r="R158" s="61"/>
      <c r="S158" s="61"/>
    </row>
    <row r="159" spans="15:19" ht="11.25">
      <c r="O159" s="61"/>
      <c r="P159" s="61"/>
      <c r="R159" s="61"/>
      <c r="S159" s="61"/>
    </row>
    <row r="160" spans="15:19" ht="11.25">
      <c r="O160" s="61"/>
      <c r="P160" s="61"/>
      <c r="R160" s="61"/>
      <c r="S160" s="61"/>
    </row>
  </sheetData>
  <sheetProtection/>
  <mergeCells count="44">
    <mergeCell ref="A96:D96"/>
    <mergeCell ref="C78:D78"/>
    <mergeCell ref="B79:D79"/>
    <mergeCell ref="A80:A93"/>
    <mergeCell ref="B80:B85"/>
    <mergeCell ref="C85:D85"/>
    <mergeCell ref="B86:B92"/>
    <mergeCell ref="C92:D92"/>
    <mergeCell ref="B93:D93"/>
    <mergeCell ref="A94:D94"/>
    <mergeCell ref="N2:P2"/>
    <mergeCell ref="C3:D3"/>
    <mergeCell ref="C25:D25"/>
    <mergeCell ref="C57:D57"/>
    <mergeCell ref="B58:B64"/>
    <mergeCell ref="Q2:S2"/>
    <mergeCell ref="C11:D11"/>
    <mergeCell ref="B12:B18"/>
    <mergeCell ref="C18:D18"/>
    <mergeCell ref="B19:B25"/>
    <mergeCell ref="B65:B71"/>
    <mergeCell ref="B27:B34"/>
    <mergeCell ref="C34:D34"/>
    <mergeCell ref="B35:B44"/>
    <mergeCell ref="C44:D44"/>
    <mergeCell ref="B51:D51"/>
    <mergeCell ref="C71:D71"/>
    <mergeCell ref="A1:L1"/>
    <mergeCell ref="E2:G2"/>
    <mergeCell ref="H2:J2"/>
    <mergeCell ref="K2:M2"/>
    <mergeCell ref="A4:A26"/>
    <mergeCell ref="B4:B11"/>
    <mergeCell ref="A2:A3"/>
    <mergeCell ref="B72:B78"/>
    <mergeCell ref="A95:D95"/>
    <mergeCell ref="B2:B3"/>
    <mergeCell ref="B26:D26"/>
    <mergeCell ref="A27:A51"/>
    <mergeCell ref="B45:B50"/>
    <mergeCell ref="C50:D50"/>
    <mergeCell ref="A52:A79"/>
    <mergeCell ref="B52:B57"/>
    <mergeCell ref="C64:D64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04"/>
  <sheetViews>
    <sheetView zoomScale="160" zoomScaleNormal="160" zoomScalePageLayoutView="0" workbookViewId="0" topLeftCell="A1">
      <pane ySplit="3" topLeftCell="A82" activePane="bottomLeft" state="frozen"/>
      <selection pane="topLeft" activeCell="A1" sqref="A1"/>
      <selection pane="bottomLeft" activeCell="O98" sqref="O98"/>
    </sheetView>
  </sheetViews>
  <sheetFormatPr defaultColWidth="8.88671875" defaultRowHeight="13.5"/>
  <cols>
    <col min="1" max="2" width="2.10546875" style="105" customWidth="1"/>
    <col min="3" max="3" width="2.88671875" style="105" customWidth="1"/>
    <col min="4" max="4" width="4.6640625" style="105" customWidth="1"/>
    <col min="5" max="7" width="2.6640625" style="105" customWidth="1"/>
    <col min="8" max="19" width="2.77734375" style="105" customWidth="1"/>
    <col min="20" max="22" width="2.88671875" style="105" customWidth="1"/>
    <col min="23" max="28" width="2.77734375" style="105" customWidth="1"/>
    <col min="29" max="16384" width="8.88671875" style="105" customWidth="1"/>
  </cols>
  <sheetData>
    <row r="1" spans="1:21" ht="20.25" customHeight="1">
      <c r="A1" s="355" t="s">
        <v>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8" ht="13.5" customHeight="1">
      <c r="A2" s="527" t="s">
        <v>222</v>
      </c>
      <c r="B2" s="527" t="s">
        <v>223</v>
      </c>
      <c r="C2" s="201"/>
      <c r="D2" s="30" t="s">
        <v>224</v>
      </c>
      <c r="E2" s="496" t="s">
        <v>585</v>
      </c>
      <c r="F2" s="497"/>
      <c r="G2" s="498"/>
      <c r="H2" s="496" t="s">
        <v>586</v>
      </c>
      <c r="I2" s="497"/>
      <c r="J2" s="498"/>
      <c r="K2" s="496" t="s">
        <v>587</v>
      </c>
      <c r="L2" s="497"/>
      <c r="M2" s="498"/>
      <c r="N2" s="496" t="s">
        <v>245</v>
      </c>
      <c r="O2" s="497"/>
      <c r="P2" s="498"/>
      <c r="Q2" s="496" t="s">
        <v>588</v>
      </c>
      <c r="R2" s="497"/>
      <c r="S2" s="498"/>
      <c r="T2" s="496" t="s">
        <v>589</v>
      </c>
      <c r="U2" s="497"/>
      <c r="V2" s="498"/>
      <c r="W2" s="496" t="s">
        <v>590</v>
      </c>
      <c r="X2" s="497"/>
      <c r="Y2" s="498"/>
      <c r="Z2" s="496" t="s">
        <v>591</v>
      </c>
      <c r="AA2" s="497"/>
      <c r="AB2" s="498"/>
    </row>
    <row r="3" spans="1:28" ht="13.5" customHeight="1">
      <c r="A3" s="527"/>
      <c r="B3" s="527"/>
      <c r="C3" s="525" t="s">
        <v>225</v>
      </c>
      <c r="D3" s="526"/>
      <c r="E3" s="213" t="s">
        <v>5</v>
      </c>
      <c r="F3" s="213" t="s">
        <v>0</v>
      </c>
      <c r="G3" s="213" t="s">
        <v>6</v>
      </c>
      <c r="H3" s="51" t="s">
        <v>5</v>
      </c>
      <c r="I3" s="51" t="s">
        <v>0</v>
      </c>
      <c r="J3" s="51" t="s">
        <v>6</v>
      </c>
      <c r="K3" s="213" t="s">
        <v>5</v>
      </c>
      <c r="L3" s="213" t="s">
        <v>0</v>
      </c>
      <c r="M3" s="51" t="s">
        <v>6</v>
      </c>
      <c r="N3" s="213" t="s">
        <v>5</v>
      </c>
      <c r="O3" s="213" t="s">
        <v>0</v>
      </c>
      <c r="P3" s="213" t="s">
        <v>6</v>
      </c>
      <c r="Q3" s="51" t="s">
        <v>5</v>
      </c>
      <c r="R3" s="51" t="s">
        <v>0</v>
      </c>
      <c r="S3" s="51" t="s">
        <v>6</v>
      </c>
      <c r="T3" s="213" t="s">
        <v>5</v>
      </c>
      <c r="U3" s="213" t="s">
        <v>0</v>
      </c>
      <c r="V3" s="51" t="s">
        <v>6</v>
      </c>
      <c r="W3" s="213" t="s">
        <v>5</v>
      </c>
      <c r="X3" s="213" t="s">
        <v>0</v>
      </c>
      <c r="Y3" s="51" t="s">
        <v>6</v>
      </c>
      <c r="Z3" s="213" t="s">
        <v>5</v>
      </c>
      <c r="AA3" s="213" t="s">
        <v>0</v>
      </c>
      <c r="AB3" s="51" t="s">
        <v>6</v>
      </c>
    </row>
    <row r="4" spans="1:28" s="49" customFormat="1" ht="15" customHeight="1">
      <c r="A4" s="297" t="s">
        <v>349</v>
      </c>
      <c r="B4" s="297" t="s">
        <v>340</v>
      </c>
      <c r="C4" s="195">
        <v>1</v>
      </c>
      <c r="D4" s="195" t="s">
        <v>92</v>
      </c>
      <c r="E4" s="106">
        <f>SUM(F4:G4)</f>
        <v>4</v>
      </c>
      <c r="F4" s="106">
        <v>2</v>
      </c>
      <c r="G4" s="106">
        <v>2</v>
      </c>
      <c r="H4" s="106">
        <f>SUM(I4:J4)</f>
        <v>276</v>
      </c>
      <c r="I4" s="106">
        <v>90</v>
      </c>
      <c r="J4" s="106">
        <v>186</v>
      </c>
      <c r="K4" s="106">
        <f>SUM(L4:M4)</f>
        <v>80</v>
      </c>
      <c r="L4" s="106">
        <v>25</v>
      </c>
      <c r="M4" s="106">
        <v>55</v>
      </c>
      <c r="N4" s="106">
        <f>SUM(O4:P4)</f>
        <v>720</v>
      </c>
      <c r="O4" s="106">
        <v>260</v>
      </c>
      <c r="P4" s="106">
        <v>460</v>
      </c>
      <c r="Q4" s="106">
        <f>SUM(R4:S4)</f>
        <v>390</v>
      </c>
      <c r="R4" s="106">
        <v>130</v>
      </c>
      <c r="S4" s="106">
        <v>260</v>
      </c>
      <c r="T4" s="106">
        <f>SUM(U4:V4)</f>
        <v>26</v>
      </c>
      <c r="U4" s="106">
        <v>13</v>
      </c>
      <c r="V4" s="106">
        <v>13</v>
      </c>
      <c r="W4" s="106">
        <f>SUM(X4:Y4)</f>
        <v>2</v>
      </c>
      <c r="X4" s="106">
        <v>1</v>
      </c>
      <c r="Y4" s="106">
        <v>1</v>
      </c>
      <c r="Z4" s="106">
        <f>SUM(AA4:AB4)</f>
        <v>0</v>
      </c>
      <c r="AA4" s="106"/>
      <c r="AB4" s="106"/>
    </row>
    <row r="5" spans="1:28" s="49" customFormat="1" ht="15" customHeight="1">
      <c r="A5" s="298"/>
      <c r="B5" s="298"/>
      <c r="C5" s="195">
        <v>2</v>
      </c>
      <c r="D5" s="195" t="s">
        <v>9</v>
      </c>
      <c r="E5" s="106">
        <f aca="true" t="shared" si="0" ref="E5:E68">SUM(F5:G5)</f>
        <v>3</v>
      </c>
      <c r="F5" s="106">
        <v>1</v>
      </c>
      <c r="G5" s="106">
        <v>2</v>
      </c>
      <c r="H5" s="106">
        <f aca="true" t="shared" si="1" ref="H5:H68">SUM(I5:J5)</f>
        <v>0</v>
      </c>
      <c r="I5" s="106"/>
      <c r="J5" s="106"/>
      <c r="K5" s="106">
        <f aca="true" t="shared" si="2" ref="K5:K68">SUM(L5:M5)</f>
        <v>0</v>
      </c>
      <c r="L5" s="106"/>
      <c r="M5" s="106"/>
      <c r="N5" s="106">
        <f aca="true" t="shared" si="3" ref="N5:N68">SUM(O5:P5)</f>
        <v>0</v>
      </c>
      <c r="O5" s="106"/>
      <c r="P5" s="106"/>
      <c r="Q5" s="106">
        <f aca="true" t="shared" si="4" ref="Q5:Q68">SUM(R5:S5)</f>
        <v>0</v>
      </c>
      <c r="R5" s="106"/>
      <c r="S5" s="106"/>
      <c r="T5" s="106">
        <f aca="true" t="shared" si="5" ref="T5:T68">SUM(U5:V5)</f>
        <v>6</v>
      </c>
      <c r="U5" s="106">
        <v>3</v>
      </c>
      <c r="V5" s="106">
        <v>3</v>
      </c>
      <c r="W5" s="106">
        <f aca="true" t="shared" si="6" ref="W5:W68">SUM(X5:Y5)</f>
        <v>0</v>
      </c>
      <c r="X5" s="106"/>
      <c r="Y5" s="106"/>
      <c r="Z5" s="106">
        <f aca="true" t="shared" si="7" ref="Z5:Z68">SUM(AA5:AB5)</f>
        <v>0</v>
      </c>
      <c r="AA5" s="106"/>
      <c r="AB5" s="106"/>
    </row>
    <row r="6" spans="1:28" s="49" customFormat="1" ht="15" customHeight="1">
      <c r="A6" s="298"/>
      <c r="B6" s="298"/>
      <c r="C6" s="195">
        <v>3</v>
      </c>
      <c r="D6" s="195" t="s">
        <v>94</v>
      </c>
      <c r="E6" s="106">
        <f t="shared" si="0"/>
        <v>2</v>
      </c>
      <c r="F6" s="106">
        <v>1</v>
      </c>
      <c r="G6" s="106">
        <v>1</v>
      </c>
      <c r="H6" s="106">
        <f t="shared" si="1"/>
        <v>0</v>
      </c>
      <c r="I6" s="106"/>
      <c r="J6" s="106"/>
      <c r="K6" s="106">
        <f t="shared" si="2"/>
        <v>0</v>
      </c>
      <c r="L6" s="106"/>
      <c r="M6" s="106"/>
      <c r="N6" s="106">
        <f t="shared" si="3"/>
        <v>0</v>
      </c>
      <c r="O6" s="106"/>
      <c r="P6" s="106"/>
      <c r="Q6" s="106">
        <f t="shared" si="4"/>
        <v>0</v>
      </c>
      <c r="R6" s="106"/>
      <c r="S6" s="106"/>
      <c r="T6" s="106">
        <f t="shared" si="5"/>
        <v>10</v>
      </c>
      <c r="U6" s="106">
        <v>5</v>
      </c>
      <c r="V6" s="106">
        <v>5</v>
      </c>
      <c r="W6" s="106">
        <f t="shared" si="6"/>
        <v>0</v>
      </c>
      <c r="X6" s="106"/>
      <c r="Y6" s="106"/>
      <c r="Z6" s="106">
        <f t="shared" si="7"/>
        <v>0</v>
      </c>
      <c r="AA6" s="106"/>
      <c r="AB6" s="106"/>
    </row>
    <row r="7" spans="1:28" s="49" customFormat="1" ht="15" customHeight="1">
      <c r="A7" s="298"/>
      <c r="B7" s="298"/>
      <c r="C7" s="195">
        <v>4</v>
      </c>
      <c r="D7" s="195" t="s">
        <v>64</v>
      </c>
      <c r="E7" s="106">
        <f t="shared" si="0"/>
        <v>3</v>
      </c>
      <c r="F7" s="106">
        <v>1</v>
      </c>
      <c r="G7" s="106">
        <v>2</v>
      </c>
      <c r="H7" s="106">
        <f t="shared" si="1"/>
        <v>0</v>
      </c>
      <c r="I7" s="106"/>
      <c r="J7" s="106"/>
      <c r="K7" s="106">
        <f t="shared" si="2"/>
        <v>2</v>
      </c>
      <c r="L7" s="106"/>
      <c r="M7" s="106">
        <v>2</v>
      </c>
      <c r="N7" s="106">
        <f t="shared" si="3"/>
        <v>0</v>
      </c>
      <c r="O7" s="106"/>
      <c r="P7" s="106"/>
      <c r="Q7" s="106">
        <f t="shared" si="4"/>
        <v>46</v>
      </c>
      <c r="R7" s="106">
        <v>10</v>
      </c>
      <c r="S7" s="106">
        <v>36</v>
      </c>
      <c r="T7" s="106">
        <f t="shared" si="5"/>
        <v>4</v>
      </c>
      <c r="U7" s="106">
        <v>2</v>
      </c>
      <c r="V7" s="106">
        <v>2</v>
      </c>
      <c r="W7" s="106">
        <f t="shared" si="6"/>
        <v>2</v>
      </c>
      <c r="X7" s="106">
        <v>1</v>
      </c>
      <c r="Y7" s="106">
        <v>1</v>
      </c>
      <c r="Z7" s="106">
        <f t="shared" si="7"/>
        <v>25</v>
      </c>
      <c r="AA7" s="106">
        <v>10</v>
      </c>
      <c r="AB7" s="106">
        <v>15</v>
      </c>
    </row>
    <row r="8" spans="1:28" s="49" customFormat="1" ht="15" customHeight="1">
      <c r="A8" s="298"/>
      <c r="B8" s="298"/>
      <c r="C8" s="195">
        <v>5</v>
      </c>
      <c r="D8" s="195" t="s">
        <v>10</v>
      </c>
      <c r="E8" s="106">
        <f t="shared" si="0"/>
        <v>4</v>
      </c>
      <c r="F8" s="106">
        <v>3</v>
      </c>
      <c r="G8" s="106">
        <v>1</v>
      </c>
      <c r="H8" s="106">
        <f t="shared" si="1"/>
        <v>0</v>
      </c>
      <c r="I8" s="106"/>
      <c r="J8" s="106"/>
      <c r="K8" s="106">
        <f t="shared" si="2"/>
        <v>50</v>
      </c>
      <c r="L8" s="106">
        <v>4</v>
      </c>
      <c r="M8" s="106">
        <v>46</v>
      </c>
      <c r="N8" s="106">
        <f t="shared" si="3"/>
        <v>0</v>
      </c>
      <c r="O8" s="106"/>
      <c r="P8" s="106"/>
      <c r="Q8" s="106">
        <f t="shared" si="4"/>
        <v>0</v>
      </c>
      <c r="R8" s="106"/>
      <c r="S8" s="106"/>
      <c r="T8" s="106">
        <f t="shared" si="5"/>
        <v>2</v>
      </c>
      <c r="U8" s="106">
        <v>1</v>
      </c>
      <c r="V8" s="106">
        <v>1</v>
      </c>
      <c r="W8" s="106">
        <f t="shared" si="6"/>
        <v>0</v>
      </c>
      <c r="X8" s="106"/>
      <c r="Y8" s="106"/>
      <c r="Z8" s="106">
        <f t="shared" si="7"/>
        <v>4</v>
      </c>
      <c r="AA8" s="106"/>
      <c r="AB8" s="106">
        <v>4</v>
      </c>
    </row>
    <row r="9" spans="1:28" s="49" customFormat="1" ht="15" customHeight="1">
      <c r="A9" s="298"/>
      <c r="B9" s="298"/>
      <c r="C9" s="195">
        <v>6</v>
      </c>
      <c r="D9" s="195" t="s">
        <v>96</v>
      </c>
      <c r="E9" s="106">
        <f t="shared" si="0"/>
        <v>5</v>
      </c>
      <c r="F9" s="106">
        <v>3</v>
      </c>
      <c r="G9" s="106">
        <v>2</v>
      </c>
      <c r="H9" s="106">
        <f t="shared" si="1"/>
        <v>1</v>
      </c>
      <c r="I9" s="106"/>
      <c r="J9" s="106">
        <v>1</v>
      </c>
      <c r="K9" s="106">
        <f t="shared" si="2"/>
        <v>0</v>
      </c>
      <c r="L9" s="106"/>
      <c r="M9" s="106"/>
      <c r="N9" s="106">
        <f t="shared" si="3"/>
        <v>0</v>
      </c>
      <c r="O9" s="106"/>
      <c r="P9" s="106"/>
      <c r="Q9" s="106">
        <f t="shared" si="4"/>
        <v>106</v>
      </c>
      <c r="R9" s="106">
        <v>15</v>
      </c>
      <c r="S9" s="106">
        <v>91</v>
      </c>
      <c r="T9" s="106">
        <f t="shared" si="5"/>
        <v>10</v>
      </c>
      <c r="U9" s="106">
        <v>5</v>
      </c>
      <c r="V9" s="106">
        <v>5</v>
      </c>
      <c r="W9" s="106">
        <f t="shared" si="6"/>
        <v>6</v>
      </c>
      <c r="X9" s="106">
        <v>3</v>
      </c>
      <c r="Y9" s="106">
        <v>3</v>
      </c>
      <c r="Z9" s="106">
        <f t="shared" si="7"/>
        <v>0</v>
      </c>
      <c r="AA9" s="106"/>
      <c r="AB9" s="106"/>
    </row>
    <row r="10" spans="1:28" s="49" customFormat="1" ht="15" customHeight="1">
      <c r="A10" s="298"/>
      <c r="B10" s="298"/>
      <c r="C10" s="19">
        <v>7</v>
      </c>
      <c r="D10" s="19" t="s">
        <v>97</v>
      </c>
      <c r="E10" s="106">
        <f t="shared" si="0"/>
        <v>4</v>
      </c>
      <c r="F10" s="106">
        <v>2</v>
      </c>
      <c r="G10" s="106">
        <v>2</v>
      </c>
      <c r="H10" s="106">
        <f t="shared" si="1"/>
        <v>0</v>
      </c>
      <c r="I10" s="106"/>
      <c r="J10" s="106"/>
      <c r="K10" s="106">
        <f t="shared" si="2"/>
        <v>0</v>
      </c>
      <c r="L10" s="106"/>
      <c r="M10" s="106"/>
      <c r="N10" s="106">
        <f t="shared" si="3"/>
        <v>630</v>
      </c>
      <c r="O10" s="106">
        <v>210</v>
      </c>
      <c r="P10" s="106">
        <v>420</v>
      </c>
      <c r="Q10" s="106">
        <f t="shared" si="4"/>
        <v>134</v>
      </c>
      <c r="R10" s="106">
        <v>42</v>
      </c>
      <c r="S10" s="106">
        <v>92</v>
      </c>
      <c r="T10" s="106">
        <f t="shared" si="5"/>
        <v>8</v>
      </c>
      <c r="U10" s="106">
        <v>4</v>
      </c>
      <c r="V10" s="106">
        <v>4</v>
      </c>
      <c r="W10" s="106">
        <f t="shared" si="6"/>
        <v>6</v>
      </c>
      <c r="X10" s="106">
        <v>3</v>
      </c>
      <c r="Y10" s="106">
        <v>3</v>
      </c>
      <c r="Z10" s="106">
        <f t="shared" si="7"/>
        <v>0</v>
      </c>
      <c r="AA10" s="106"/>
      <c r="AB10" s="106"/>
    </row>
    <row r="11" spans="1:28" s="49" customFormat="1" ht="15" customHeight="1">
      <c r="A11" s="298"/>
      <c r="B11" s="362"/>
      <c r="C11" s="363" t="s">
        <v>354</v>
      </c>
      <c r="D11" s="364"/>
      <c r="E11" s="106">
        <f>SUM(E4:E10)</f>
        <v>25</v>
      </c>
      <c r="F11" s="106">
        <f aca="true" t="shared" si="8" ref="F11:AB11">SUM(F4:F10)</f>
        <v>13</v>
      </c>
      <c r="G11" s="106">
        <f t="shared" si="8"/>
        <v>12</v>
      </c>
      <c r="H11" s="106">
        <f t="shared" si="8"/>
        <v>277</v>
      </c>
      <c r="I11" s="106">
        <f t="shared" si="8"/>
        <v>90</v>
      </c>
      <c r="J11" s="106">
        <f t="shared" si="8"/>
        <v>187</v>
      </c>
      <c r="K11" s="106">
        <f t="shared" si="8"/>
        <v>132</v>
      </c>
      <c r="L11" s="106">
        <f t="shared" si="8"/>
        <v>29</v>
      </c>
      <c r="M11" s="106">
        <f t="shared" si="8"/>
        <v>103</v>
      </c>
      <c r="N11" s="106">
        <f t="shared" si="8"/>
        <v>1350</v>
      </c>
      <c r="O11" s="106">
        <f t="shared" si="8"/>
        <v>470</v>
      </c>
      <c r="P11" s="106">
        <f t="shared" si="8"/>
        <v>880</v>
      </c>
      <c r="Q11" s="106">
        <f t="shared" si="8"/>
        <v>676</v>
      </c>
      <c r="R11" s="106">
        <f t="shared" si="8"/>
        <v>197</v>
      </c>
      <c r="S11" s="106">
        <f t="shared" si="8"/>
        <v>479</v>
      </c>
      <c r="T11" s="106">
        <f t="shared" si="8"/>
        <v>66</v>
      </c>
      <c r="U11" s="106">
        <f t="shared" si="8"/>
        <v>33</v>
      </c>
      <c r="V11" s="106">
        <f t="shared" si="8"/>
        <v>33</v>
      </c>
      <c r="W11" s="106">
        <f t="shared" si="8"/>
        <v>16</v>
      </c>
      <c r="X11" s="106">
        <f t="shared" si="8"/>
        <v>8</v>
      </c>
      <c r="Y11" s="106">
        <f t="shared" si="8"/>
        <v>8</v>
      </c>
      <c r="Z11" s="106">
        <f t="shared" si="8"/>
        <v>29</v>
      </c>
      <c r="AA11" s="106">
        <f t="shared" si="8"/>
        <v>10</v>
      </c>
      <c r="AB11" s="106">
        <f t="shared" si="8"/>
        <v>19</v>
      </c>
    </row>
    <row r="12" spans="1:28" s="49" customFormat="1" ht="15" customHeight="1">
      <c r="A12" s="298"/>
      <c r="B12" s="297" t="s">
        <v>341</v>
      </c>
      <c r="C12" s="20">
        <v>8</v>
      </c>
      <c r="D12" s="20" t="s">
        <v>11</v>
      </c>
      <c r="E12" s="106">
        <f t="shared" si="0"/>
        <v>2</v>
      </c>
      <c r="F12" s="106">
        <v>0</v>
      </c>
      <c r="G12" s="106">
        <v>2</v>
      </c>
      <c r="H12" s="106">
        <f t="shared" si="1"/>
        <v>0</v>
      </c>
      <c r="I12" s="106"/>
      <c r="J12" s="106"/>
      <c r="K12" s="106">
        <f t="shared" si="2"/>
        <v>0</v>
      </c>
      <c r="L12" s="106"/>
      <c r="M12" s="106"/>
      <c r="N12" s="106">
        <f t="shared" si="3"/>
        <v>0</v>
      </c>
      <c r="O12" s="106"/>
      <c r="P12" s="106"/>
      <c r="Q12" s="106">
        <f t="shared" si="4"/>
        <v>0</v>
      </c>
      <c r="R12" s="106"/>
      <c r="S12" s="106"/>
      <c r="T12" s="106">
        <f t="shared" si="5"/>
        <v>1</v>
      </c>
      <c r="U12" s="106">
        <v>1</v>
      </c>
      <c r="V12" s="106"/>
      <c r="W12" s="106">
        <f t="shared" si="6"/>
        <v>0</v>
      </c>
      <c r="X12" s="106"/>
      <c r="Y12" s="106"/>
      <c r="Z12" s="106">
        <f t="shared" si="7"/>
        <v>245</v>
      </c>
      <c r="AA12" s="106">
        <v>44</v>
      </c>
      <c r="AB12" s="106">
        <v>201</v>
      </c>
    </row>
    <row r="13" spans="1:28" s="49" customFormat="1" ht="15" customHeight="1">
      <c r="A13" s="298"/>
      <c r="B13" s="298"/>
      <c r="C13" s="195">
        <v>9</v>
      </c>
      <c r="D13" s="195" t="s">
        <v>99</v>
      </c>
      <c r="E13" s="106">
        <f t="shared" si="0"/>
        <v>3</v>
      </c>
      <c r="F13" s="106">
        <v>2</v>
      </c>
      <c r="G13" s="106">
        <v>1</v>
      </c>
      <c r="H13" s="106">
        <f t="shared" si="1"/>
        <v>0</v>
      </c>
      <c r="I13" s="106"/>
      <c r="J13" s="106"/>
      <c r="K13" s="106">
        <f t="shared" si="2"/>
        <v>29</v>
      </c>
      <c r="L13" s="106">
        <v>1</v>
      </c>
      <c r="M13" s="106">
        <v>28</v>
      </c>
      <c r="N13" s="106">
        <f t="shared" si="3"/>
        <v>0</v>
      </c>
      <c r="O13" s="106"/>
      <c r="P13" s="106"/>
      <c r="Q13" s="106">
        <f t="shared" si="4"/>
        <v>47</v>
      </c>
      <c r="R13" s="106">
        <v>0</v>
      </c>
      <c r="S13" s="106">
        <v>47</v>
      </c>
      <c r="T13" s="106">
        <f t="shared" si="5"/>
        <v>2</v>
      </c>
      <c r="U13" s="106">
        <v>1</v>
      </c>
      <c r="V13" s="106">
        <v>1</v>
      </c>
      <c r="W13" s="106">
        <f t="shared" si="6"/>
        <v>0</v>
      </c>
      <c r="X13" s="106"/>
      <c r="Y13" s="106"/>
      <c r="Z13" s="106">
        <f t="shared" si="7"/>
        <v>273</v>
      </c>
      <c r="AA13" s="106">
        <v>93</v>
      </c>
      <c r="AB13" s="106">
        <v>180</v>
      </c>
    </row>
    <row r="14" spans="1:28" s="49" customFormat="1" ht="15" customHeight="1">
      <c r="A14" s="298"/>
      <c r="B14" s="298"/>
      <c r="C14" s="195">
        <v>10</v>
      </c>
      <c r="D14" s="195" t="s">
        <v>12</v>
      </c>
      <c r="E14" s="106">
        <f t="shared" si="0"/>
        <v>5</v>
      </c>
      <c r="F14" s="106">
        <v>2</v>
      </c>
      <c r="G14" s="106">
        <v>3</v>
      </c>
      <c r="H14" s="106">
        <f t="shared" si="1"/>
        <v>0</v>
      </c>
      <c r="I14" s="106"/>
      <c r="J14" s="106"/>
      <c r="K14" s="106">
        <f t="shared" si="2"/>
        <v>14</v>
      </c>
      <c r="L14" s="106"/>
      <c r="M14" s="106">
        <v>14</v>
      </c>
      <c r="N14" s="106">
        <f t="shared" si="3"/>
        <v>11</v>
      </c>
      <c r="O14" s="106">
        <v>8</v>
      </c>
      <c r="P14" s="106">
        <v>3</v>
      </c>
      <c r="Q14" s="106">
        <f t="shared" si="4"/>
        <v>1193</v>
      </c>
      <c r="R14" s="106">
        <v>258</v>
      </c>
      <c r="S14" s="106">
        <v>935</v>
      </c>
      <c r="T14" s="106">
        <f t="shared" si="5"/>
        <v>8</v>
      </c>
      <c r="U14" s="106">
        <v>4</v>
      </c>
      <c r="V14" s="106">
        <v>4</v>
      </c>
      <c r="W14" s="106">
        <f t="shared" si="6"/>
        <v>2</v>
      </c>
      <c r="X14" s="106">
        <v>1</v>
      </c>
      <c r="Y14" s="106">
        <v>1</v>
      </c>
      <c r="Z14" s="106">
        <f t="shared" si="7"/>
        <v>1441</v>
      </c>
      <c r="AA14" s="106">
        <v>399</v>
      </c>
      <c r="AB14" s="106">
        <v>1042</v>
      </c>
    </row>
    <row r="15" spans="1:28" s="49" customFormat="1" ht="15" customHeight="1">
      <c r="A15" s="298"/>
      <c r="B15" s="298"/>
      <c r="C15" s="195">
        <v>11</v>
      </c>
      <c r="D15" s="195" t="s">
        <v>13</v>
      </c>
      <c r="E15" s="106">
        <f t="shared" si="0"/>
        <v>7</v>
      </c>
      <c r="F15" s="106">
        <v>3</v>
      </c>
      <c r="G15" s="106">
        <v>4</v>
      </c>
      <c r="H15" s="106">
        <f t="shared" si="1"/>
        <v>160</v>
      </c>
      <c r="I15" s="106">
        <v>48</v>
      </c>
      <c r="J15" s="106">
        <v>112</v>
      </c>
      <c r="K15" s="106">
        <f t="shared" si="2"/>
        <v>0</v>
      </c>
      <c r="L15" s="106">
        <v>0</v>
      </c>
      <c r="M15" s="106">
        <v>0</v>
      </c>
      <c r="N15" s="106">
        <f t="shared" si="3"/>
        <v>900</v>
      </c>
      <c r="O15" s="106">
        <v>290</v>
      </c>
      <c r="P15" s="106">
        <v>610</v>
      </c>
      <c r="Q15" s="106">
        <f t="shared" si="4"/>
        <v>0</v>
      </c>
      <c r="R15" s="106"/>
      <c r="S15" s="106"/>
      <c r="T15" s="106">
        <f t="shared" si="5"/>
        <v>16</v>
      </c>
      <c r="U15" s="106">
        <v>8</v>
      </c>
      <c r="V15" s="106">
        <v>8</v>
      </c>
      <c r="W15" s="106">
        <f t="shared" si="6"/>
        <v>4</v>
      </c>
      <c r="X15" s="106">
        <v>2</v>
      </c>
      <c r="Y15" s="106">
        <v>2</v>
      </c>
      <c r="Z15" s="106">
        <f t="shared" si="7"/>
        <v>4</v>
      </c>
      <c r="AA15" s="106">
        <v>4</v>
      </c>
      <c r="AB15" s="106">
        <v>0</v>
      </c>
    </row>
    <row r="16" spans="1:28" s="49" customFormat="1" ht="15" customHeight="1">
      <c r="A16" s="298"/>
      <c r="B16" s="298"/>
      <c r="C16" s="195">
        <v>12</v>
      </c>
      <c r="D16" s="19" t="s">
        <v>15</v>
      </c>
      <c r="E16" s="106">
        <f t="shared" si="0"/>
        <v>6</v>
      </c>
      <c r="F16" s="106">
        <v>2</v>
      </c>
      <c r="G16" s="106">
        <v>4</v>
      </c>
      <c r="H16" s="106">
        <f t="shared" si="1"/>
        <v>0</v>
      </c>
      <c r="I16" s="106"/>
      <c r="J16" s="106"/>
      <c r="K16" s="106">
        <f t="shared" si="2"/>
        <v>17</v>
      </c>
      <c r="L16" s="106"/>
      <c r="M16" s="106">
        <v>17</v>
      </c>
      <c r="N16" s="106">
        <f t="shared" si="3"/>
        <v>1</v>
      </c>
      <c r="O16" s="106"/>
      <c r="P16" s="106">
        <v>1</v>
      </c>
      <c r="Q16" s="106">
        <f t="shared" si="4"/>
        <v>55</v>
      </c>
      <c r="R16" s="106">
        <v>19</v>
      </c>
      <c r="S16" s="106">
        <v>36</v>
      </c>
      <c r="T16" s="106">
        <f t="shared" si="5"/>
        <v>22</v>
      </c>
      <c r="U16" s="106">
        <v>11</v>
      </c>
      <c r="V16" s="106">
        <v>11</v>
      </c>
      <c r="W16" s="106">
        <f t="shared" si="6"/>
        <v>10</v>
      </c>
      <c r="X16" s="106">
        <v>5</v>
      </c>
      <c r="Y16" s="106">
        <v>5</v>
      </c>
      <c r="Z16" s="106">
        <f t="shared" si="7"/>
        <v>2046</v>
      </c>
      <c r="AA16" s="106">
        <v>716</v>
      </c>
      <c r="AB16" s="106">
        <v>1330</v>
      </c>
    </row>
    <row r="17" spans="1:28" s="49" customFormat="1" ht="15" customHeight="1">
      <c r="A17" s="298"/>
      <c r="B17" s="298"/>
      <c r="C17" s="19">
        <v>13</v>
      </c>
      <c r="D17" s="195" t="s">
        <v>14</v>
      </c>
      <c r="E17" s="106">
        <f t="shared" si="0"/>
        <v>2</v>
      </c>
      <c r="F17" s="106">
        <v>0</v>
      </c>
      <c r="G17" s="106">
        <v>2</v>
      </c>
      <c r="H17" s="106">
        <f t="shared" si="1"/>
        <v>0</v>
      </c>
      <c r="I17" s="106"/>
      <c r="J17" s="106"/>
      <c r="K17" s="106">
        <f t="shared" si="2"/>
        <v>2</v>
      </c>
      <c r="L17" s="106"/>
      <c r="M17" s="106">
        <v>2</v>
      </c>
      <c r="N17" s="106">
        <f t="shared" si="3"/>
        <v>0</v>
      </c>
      <c r="O17" s="106"/>
      <c r="P17" s="106"/>
      <c r="Q17" s="106">
        <f t="shared" si="4"/>
        <v>9</v>
      </c>
      <c r="R17" s="106"/>
      <c r="S17" s="106">
        <v>9</v>
      </c>
      <c r="T17" s="106">
        <f t="shared" si="5"/>
        <v>2</v>
      </c>
      <c r="U17" s="106">
        <v>1</v>
      </c>
      <c r="V17" s="106">
        <v>1</v>
      </c>
      <c r="W17" s="106">
        <f t="shared" si="6"/>
        <v>0</v>
      </c>
      <c r="X17" s="106"/>
      <c r="Y17" s="106"/>
      <c r="Z17" s="106">
        <f t="shared" si="7"/>
        <v>0</v>
      </c>
      <c r="AA17" s="106"/>
      <c r="AB17" s="106"/>
    </row>
    <row r="18" spans="1:28" s="49" customFormat="1" ht="15" customHeight="1">
      <c r="A18" s="298"/>
      <c r="B18" s="362"/>
      <c r="C18" s="363" t="s">
        <v>354</v>
      </c>
      <c r="D18" s="364"/>
      <c r="E18" s="106">
        <f>SUM(E12:E17)</f>
        <v>25</v>
      </c>
      <c r="F18" s="106">
        <f aca="true" t="shared" si="9" ref="F18:AB18">SUM(F12:F17)</f>
        <v>9</v>
      </c>
      <c r="G18" s="106">
        <f t="shared" si="9"/>
        <v>16</v>
      </c>
      <c r="H18" s="106">
        <f t="shared" si="9"/>
        <v>160</v>
      </c>
      <c r="I18" s="106">
        <f t="shared" si="9"/>
        <v>48</v>
      </c>
      <c r="J18" s="106">
        <f t="shared" si="9"/>
        <v>112</v>
      </c>
      <c r="K18" s="106">
        <f t="shared" si="9"/>
        <v>62</v>
      </c>
      <c r="L18" s="106">
        <f t="shared" si="9"/>
        <v>1</v>
      </c>
      <c r="M18" s="106">
        <f t="shared" si="9"/>
        <v>61</v>
      </c>
      <c r="N18" s="106">
        <f t="shared" si="9"/>
        <v>912</v>
      </c>
      <c r="O18" s="106">
        <f t="shared" si="9"/>
        <v>298</v>
      </c>
      <c r="P18" s="106">
        <f t="shared" si="9"/>
        <v>614</v>
      </c>
      <c r="Q18" s="106">
        <f t="shared" si="9"/>
        <v>1304</v>
      </c>
      <c r="R18" s="106">
        <f t="shared" si="9"/>
        <v>277</v>
      </c>
      <c r="S18" s="106">
        <f t="shared" si="9"/>
        <v>1027</v>
      </c>
      <c r="T18" s="106">
        <f t="shared" si="9"/>
        <v>51</v>
      </c>
      <c r="U18" s="106">
        <f t="shared" si="9"/>
        <v>26</v>
      </c>
      <c r="V18" s="106">
        <f t="shared" si="9"/>
        <v>25</v>
      </c>
      <c r="W18" s="106">
        <f t="shared" si="9"/>
        <v>16</v>
      </c>
      <c r="X18" s="106">
        <f t="shared" si="9"/>
        <v>8</v>
      </c>
      <c r="Y18" s="106">
        <f t="shared" si="9"/>
        <v>8</v>
      </c>
      <c r="Z18" s="106">
        <f t="shared" si="9"/>
        <v>4009</v>
      </c>
      <c r="AA18" s="106">
        <f t="shared" si="9"/>
        <v>1256</v>
      </c>
      <c r="AB18" s="106">
        <f t="shared" si="9"/>
        <v>2753</v>
      </c>
    </row>
    <row r="19" spans="1:28" s="49" customFormat="1" ht="15" customHeight="1">
      <c r="A19" s="298"/>
      <c r="B19" s="297" t="s">
        <v>342</v>
      </c>
      <c r="C19" s="20">
        <v>14</v>
      </c>
      <c r="D19" s="155" t="s">
        <v>103</v>
      </c>
      <c r="E19" s="106">
        <f t="shared" si="0"/>
        <v>3</v>
      </c>
      <c r="F19" s="106">
        <v>1</v>
      </c>
      <c r="G19" s="106">
        <v>2</v>
      </c>
      <c r="H19" s="106">
        <f t="shared" si="1"/>
        <v>0</v>
      </c>
      <c r="I19" s="106"/>
      <c r="J19" s="106"/>
      <c r="K19" s="106">
        <f t="shared" si="2"/>
        <v>0</v>
      </c>
      <c r="L19" s="106"/>
      <c r="M19" s="106"/>
      <c r="N19" s="106">
        <f t="shared" si="3"/>
        <v>0</v>
      </c>
      <c r="O19" s="106"/>
      <c r="P19" s="106"/>
      <c r="Q19" s="106">
        <f t="shared" si="4"/>
        <v>0</v>
      </c>
      <c r="R19" s="106"/>
      <c r="S19" s="106"/>
      <c r="T19" s="106">
        <f t="shared" si="5"/>
        <v>1</v>
      </c>
      <c r="U19" s="106"/>
      <c r="V19" s="106">
        <v>1</v>
      </c>
      <c r="W19" s="106">
        <f t="shared" si="6"/>
        <v>0</v>
      </c>
      <c r="X19" s="106"/>
      <c r="Y19" s="106"/>
      <c r="Z19" s="106">
        <f t="shared" si="7"/>
        <v>13</v>
      </c>
      <c r="AA19" s="106">
        <v>1</v>
      </c>
      <c r="AB19" s="106">
        <v>12</v>
      </c>
    </row>
    <row r="20" spans="1:28" s="49" customFormat="1" ht="15" customHeight="1">
      <c r="A20" s="298"/>
      <c r="B20" s="298"/>
      <c r="C20" s="195">
        <v>15</v>
      </c>
      <c r="D20" s="195" t="s">
        <v>104</v>
      </c>
      <c r="E20" s="106">
        <f t="shared" si="0"/>
        <v>0</v>
      </c>
      <c r="F20" s="106">
        <v>0</v>
      </c>
      <c r="G20" s="106">
        <v>0</v>
      </c>
      <c r="H20" s="106">
        <f t="shared" si="1"/>
        <v>0</v>
      </c>
      <c r="I20" s="106"/>
      <c r="J20" s="106"/>
      <c r="K20" s="106">
        <f t="shared" si="2"/>
        <v>0</v>
      </c>
      <c r="L20" s="106"/>
      <c r="M20" s="106"/>
      <c r="N20" s="106">
        <f t="shared" si="3"/>
        <v>0</v>
      </c>
      <c r="O20" s="106"/>
      <c r="P20" s="106"/>
      <c r="Q20" s="106">
        <f t="shared" si="4"/>
        <v>0</v>
      </c>
      <c r="R20" s="106"/>
      <c r="S20" s="106"/>
      <c r="T20" s="106">
        <f t="shared" si="5"/>
        <v>2</v>
      </c>
      <c r="U20" s="106">
        <v>1</v>
      </c>
      <c r="V20" s="106">
        <v>1</v>
      </c>
      <c r="W20" s="106">
        <f t="shared" si="6"/>
        <v>0</v>
      </c>
      <c r="X20" s="106"/>
      <c r="Y20" s="106"/>
      <c r="Z20" s="106">
        <f t="shared" si="7"/>
        <v>0</v>
      </c>
      <c r="AA20" s="106"/>
      <c r="AB20" s="106"/>
    </row>
    <row r="21" spans="1:28" s="49" customFormat="1" ht="15" customHeight="1">
      <c r="A21" s="298"/>
      <c r="B21" s="298"/>
      <c r="C21" s="195">
        <v>16</v>
      </c>
      <c r="D21" s="195" t="s">
        <v>16</v>
      </c>
      <c r="E21" s="106">
        <f t="shared" si="0"/>
        <v>0</v>
      </c>
      <c r="F21" s="106"/>
      <c r="G21" s="106"/>
      <c r="H21" s="106">
        <f t="shared" si="1"/>
        <v>0</v>
      </c>
      <c r="I21" s="106"/>
      <c r="J21" s="106"/>
      <c r="K21" s="106">
        <f t="shared" si="2"/>
        <v>3</v>
      </c>
      <c r="L21" s="106"/>
      <c r="M21" s="106">
        <v>3</v>
      </c>
      <c r="N21" s="106">
        <f t="shared" si="3"/>
        <v>134</v>
      </c>
      <c r="O21" s="106">
        <v>42</v>
      </c>
      <c r="P21" s="106">
        <v>92</v>
      </c>
      <c r="Q21" s="106">
        <f t="shared" si="4"/>
        <v>2</v>
      </c>
      <c r="R21" s="106">
        <v>1</v>
      </c>
      <c r="S21" s="106">
        <v>1</v>
      </c>
      <c r="T21" s="106">
        <f t="shared" si="5"/>
        <v>2</v>
      </c>
      <c r="U21" s="106">
        <v>1</v>
      </c>
      <c r="V21" s="106">
        <v>1</v>
      </c>
      <c r="W21" s="106">
        <f t="shared" si="6"/>
        <v>0</v>
      </c>
      <c r="X21" s="106"/>
      <c r="Y21" s="106"/>
      <c r="Z21" s="106">
        <f t="shared" si="7"/>
        <v>6</v>
      </c>
      <c r="AA21" s="106">
        <v>1</v>
      </c>
      <c r="AB21" s="106">
        <v>5</v>
      </c>
    </row>
    <row r="22" spans="1:28" s="49" customFormat="1" ht="15" customHeight="1">
      <c r="A22" s="298"/>
      <c r="B22" s="298"/>
      <c r="C22" s="195">
        <v>17</v>
      </c>
      <c r="D22" s="195" t="s">
        <v>106</v>
      </c>
      <c r="E22" s="106">
        <f t="shared" si="0"/>
        <v>2</v>
      </c>
      <c r="F22" s="106">
        <v>1</v>
      </c>
      <c r="G22" s="106">
        <v>1</v>
      </c>
      <c r="H22" s="106">
        <f t="shared" si="1"/>
        <v>0</v>
      </c>
      <c r="I22" s="106"/>
      <c r="J22" s="106"/>
      <c r="K22" s="106">
        <f t="shared" si="2"/>
        <v>20</v>
      </c>
      <c r="L22" s="106">
        <v>5</v>
      </c>
      <c r="M22" s="106">
        <v>15</v>
      </c>
      <c r="N22" s="106">
        <f t="shared" si="3"/>
        <v>0</v>
      </c>
      <c r="O22" s="106"/>
      <c r="P22" s="106"/>
      <c r="Q22" s="106">
        <f t="shared" si="4"/>
        <v>0</v>
      </c>
      <c r="R22" s="106"/>
      <c r="S22" s="106"/>
      <c r="T22" s="106">
        <f t="shared" si="5"/>
        <v>12</v>
      </c>
      <c r="U22" s="106">
        <v>6</v>
      </c>
      <c r="V22" s="106">
        <v>6</v>
      </c>
      <c r="W22" s="106">
        <f t="shared" si="6"/>
        <v>0</v>
      </c>
      <c r="X22" s="106"/>
      <c r="Y22" s="106"/>
      <c r="Z22" s="106">
        <f t="shared" si="7"/>
        <v>0</v>
      </c>
      <c r="AA22" s="106"/>
      <c r="AB22" s="106"/>
    </row>
    <row r="23" spans="1:28" s="49" customFormat="1" ht="15" customHeight="1">
      <c r="A23" s="298"/>
      <c r="B23" s="298"/>
      <c r="C23" s="195">
        <v>18</v>
      </c>
      <c r="D23" s="195" t="s">
        <v>107</v>
      </c>
      <c r="E23" s="106">
        <f t="shared" si="0"/>
        <v>0</v>
      </c>
      <c r="F23" s="106"/>
      <c r="G23" s="106"/>
      <c r="H23" s="106">
        <f t="shared" si="1"/>
        <v>0</v>
      </c>
      <c r="I23" s="106"/>
      <c r="J23" s="106"/>
      <c r="K23" s="106">
        <f t="shared" si="2"/>
        <v>13</v>
      </c>
      <c r="L23" s="106">
        <v>1</v>
      </c>
      <c r="M23" s="106">
        <v>12</v>
      </c>
      <c r="N23" s="106">
        <f t="shared" si="3"/>
        <v>1</v>
      </c>
      <c r="O23" s="106"/>
      <c r="P23" s="106">
        <v>1</v>
      </c>
      <c r="Q23" s="106">
        <f t="shared" si="4"/>
        <v>0</v>
      </c>
      <c r="R23" s="106"/>
      <c r="S23" s="106"/>
      <c r="T23" s="106">
        <f t="shared" si="5"/>
        <v>4</v>
      </c>
      <c r="U23" s="106">
        <v>2</v>
      </c>
      <c r="V23" s="106">
        <v>2</v>
      </c>
      <c r="W23" s="106">
        <f t="shared" si="6"/>
        <v>0</v>
      </c>
      <c r="X23" s="106"/>
      <c r="Y23" s="106"/>
      <c r="Z23" s="106">
        <f t="shared" si="7"/>
        <v>3</v>
      </c>
      <c r="AA23" s="106"/>
      <c r="AB23" s="106">
        <v>3</v>
      </c>
    </row>
    <row r="24" spans="1:28" s="49" customFormat="1" ht="15" customHeight="1">
      <c r="A24" s="298"/>
      <c r="B24" s="298"/>
      <c r="C24" s="195">
        <v>19</v>
      </c>
      <c r="D24" s="195" t="s">
        <v>108</v>
      </c>
      <c r="E24" s="106">
        <f t="shared" si="0"/>
        <v>5</v>
      </c>
      <c r="F24" s="106">
        <v>3</v>
      </c>
      <c r="G24" s="106">
        <v>2</v>
      </c>
      <c r="H24" s="106">
        <f t="shared" si="1"/>
        <v>1</v>
      </c>
      <c r="I24" s="106">
        <v>1</v>
      </c>
      <c r="J24" s="106">
        <v>0</v>
      </c>
      <c r="K24" s="106">
        <f t="shared" si="2"/>
        <v>20</v>
      </c>
      <c r="L24" s="106">
        <v>0</v>
      </c>
      <c r="M24" s="106">
        <v>20</v>
      </c>
      <c r="N24" s="106">
        <f t="shared" si="3"/>
        <v>10</v>
      </c>
      <c r="O24" s="106">
        <v>5</v>
      </c>
      <c r="P24" s="106">
        <v>5</v>
      </c>
      <c r="Q24" s="106">
        <f t="shared" si="4"/>
        <v>147</v>
      </c>
      <c r="R24" s="106">
        <v>34</v>
      </c>
      <c r="S24" s="106">
        <v>113</v>
      </c>
      <c r="T24" s="106">
        <f t="shared" si="5"/>
        <v>10</v>
      </c>
      <c r="U24" s="106">
        <v>5</v>
      </c>
      <c r="V24" s="106">
        <v>5</v>
      </c>
      <c r="W24" s="106">
        <f t="shared" si="6"/>
        <v>6</v>
      </c>
      <c r="X24" s="106">
        <v>2</v>
      </c>
      <c r="Y24" s="106">
        <v>4</v>
      </c>
      <c r="Z24" s="106">
        <f t="shared" si="7"/>
        <v>2722</v>
      </c>
      <c r="AA24" s="106">
        <v>747</v>
      </c>
      <c r="AB24" s="106">
        <v>1975</v>
      </c>
    </row>
    <row r="25" spans="1:28" s="49" customFormat="1" ht="15" customHeight="1">
      <c r="A25" s="298"/>
      <c r="B25" s="362"/>
      <c r="C25" s="363" t="s">
        <v>354</v>
      </c>
      <c r="D25" s="364"/>
      <c r="E25" s="106">
        <f>SUM(E19:E24)</f>
        <v>10</v>
      </c>
      <c r="F25" s="106">
        <f aca="true" t="shared" si="10" ref="F25:AB25">SUM(F19:F24)</f>
        <v>5</v>
      </c>
      <c r="G25" s="106">
        <f t="shared" si="10"/>
        <v>5</v>
      </c>
      <c r="H25" s="106">
        <f t="shared" si="10"/>
        <v>1</v>
      </c>
      <c r="I25" s="106">
        <f t="shared" si="10"/>
        <v>1</v>
      </c>
      <c r="J25" s="106">
        <f t="shared" si="10"/>
        <v>0</v>
      </c>
      <c r="K25" s="106">
        <f t="shared" si="10"/>
        <v>56</v>
      </c>
      <c r="L25" s="106">
        <f t="shared" si="10"/>
        <v>6</v>
      </c>
      <c r="M25" s="106">
        <f t="shared" si="10"/>
        <v>50</v>
      </c>
      <c r="N25" s="106">
        <f t="shared" si="10"/>
        <v>145</v>
      </c>
      <c r="O25" s="106">
        <f t="shared" si="10"/>
        <v>47</v>
      </c>
      <c r="P25" s="106">
        <f t="shared" si="10"/>
        <v>98</v>
      </c>
      <c r="Q25" s="106">
        <f t="shared" si="10"/>
        <v>149</v>
      </c>
      <c r="R25" s="106">
        <f t="shared" si="10"/>
        <v>35</v>
      </c>
      <c r="S25" s="106">
        <f t="shared" si="10"/>
        <v>114</v>
      </c>
      <c r="T25" s="106">
        <f t="shared" si="10"/>
        <v>31</v>
      </c>
      <c r="U25" s="106">
        <f t="shared" si="10"/>
        <v>15</v>
      </c>
      <c r="V25" s="106">
        <f t="shared" si="10"/>
        <v>16</v>
      </c>
      <c r="W25" s="106">
        <f t="shared" si="10"/>
        <v>6</v>
      </c>
      <c r="X25" s="106">
        <f t="shared" si="10"/>
        <v>2</v>
      </c>
      <c r="Y25" s="106">
        <f t="shared" si="10"/>
        <v>4</v>
      </c>
      <c r="Z25" s="106">
        <f t="shared" si="10"/>
        <v>2744</v>
      </c>
      <c r="AA25" s="106">
        <f t="shared" si="10"/>
        <v>749</v>
      </c>
      <c r="AB25" s="106">
        <f t="shared" si="10"/>
        <v>1995</v>
      </c>
    </row>
    <row r="26" spans="1:28" s="49" customFormat="1" ht="15" customHeight="1">
      <c r="A26" s="362"/>
      <c r="B26" s="356" t="s">
        <v>220</v>
      </c>
      <c r="C26" s="356"/>
      <c r="D26" s="293"/>
      <c r="E26" s="106">
        <f>E25+E18+E11</f>
        <v>60</v>
      </c>
      <c r="F26" s="106">
        <f aca="true" t="shared" si="11" ref="F26:AB26">F25+F18+F11</f>
        <v>27</v>
      </c>
      <c r="G26" s="106">
        <f t="shared" si="11"/>
        <v>33</v>
      </c>
      <c r="H26" s="106">
        <f t="shared" si="11"/>
        <v>438</v>
      </c>
      <c r="I26" s="106">
        <f t="shared" si="11"/>
        <v>139</v>
      </c>
      <c r="J26" s="106">
        <f t="shared" si="11"/>
        <v>299</v>
      </c>
      <c r="K26" s="106">
        <f t="shared" si="11"/>
        <v>250</v>
      </c>
      <c r="L26" s="106">
        <f t="shared" si="11"/>
        <v>36</v>
      </c>
      <c r="M26" s="106">
        <f t="shared" si="11"/>
        <v>214</v>
      </c>
      <c r="N26" s="106">
        <f t="shared" si="11"/>
        <v>2407</v>
      </c>
      <c r="O26" s="106">
        <f t="shared" si="11"/>
        <v>815</v>
      </c>
      <c r="P26" s="106">
        <f t="shared" si="11"/>
        <v>1592</v>
      </c>
      <c r="Q26" s="106">
        <f t="shared" si="11"/>
        <v>2129</v>
      </c>
      <c r="R26" s="106">
        <f t="shared" si="11"/>
        <v>509</v>
      </c>
      <c r="S26" s="106">
        <f t="shared" si="11"/>
        <v>1620</v>
      </c>
      <c r="T26" s="106">
        <f t="shared" si="11"/>
        <v>148</v>
      </c>
      <c r="U26" s="106">
        <f t="shared" si="11"/>
        <v>74</v>
      </c>
      <c r="V26" s="106">
        <f t="shared" si="11"/>
        <v>74</v>
      </c>
      <c r="W26" s="106">
        <f t="shared" si="11"/>
        <v>38</v>
      </c>
      <c r="X26" s="106">
        <f t="shared" si="11"/>
        <v>18</v>
      </c>
      <c r="Y26" s="106">
        <f t="shared" si="11"/>
        <v>20</v>
      </c>
      <c r="Z26" s="106">
        <f t="shared" si="11"/>
        <v>6782</v>
      </c>
      <c r="AA26" s="106">
        <f t="shared" si="11"/>
        <v>2015</v>
      </c>
      <c r="AB26" s="106">
        <f t="shared" si="11"/>
        <v>4767</v>
      </c>
    </row>
    <row r="27" spans="1:28" s="49" customFormat="1" ht="15" customHeight="1">
      <c r="A27" s="297" t="s">
        <v>242</v>
      </c>
      <c r="B27" s="297" t="s">
        <v>340</v>
      </c>
      <c r="C27" s="195">
        <v>20</v>
      </c>
      <c r="D27" s="195" t="s">
        <v>17</v>
      </c>
      <c r="E27" s="106">
        <f t="shared" si="0"/>
        <v>4</v>
      </c>
      <c r="F27" s="106">
        <v>2</v>
      </c>
      <c r="G27" s="106">
        <v>2</v>
      </c>
      <c r="H27" s="106">
        <f t="shared" si="1"/>
        <v>0</v>
      </c>
      <c r="I27" s="106"/>
      <c r="J27" s="106"/>
      <c r="K27" s="106">
        <f t="shared" si="2"/>
        <v>80</v>
      </c>
      <c r="L27" s="106">
        <v>10</v>
      </c>
      <c r="M27" s="106">
        <v>70</v>
      </c>
      <c r="N27" s="106">
        <f t="shared" si="3"/>
        <v>14</v>
      </c>
      <c r="O27" s="106">
        <v>7</v>
      </c>
      <c r="P27" s="106">
        <v>7</v>
      </c>
      <c r="Q27" s="106">
        <f t="shared" si="4"/>
        <v>75</v>
      </c>
      <c r="R27" s="106">
        <v>15</v>
      </c>
      <c r="S27" s="106">
        <v>60</v>
      </c>
      <c r="T27" s="106">
        <f t="shared" si="5"/>
        <v>0</v>
      </c>
      <c r="U27" s="106">
        <v>0</v>
      </c>
      <c r="V27" s="106">
        <v>0</v>
      </c>
      <c r="W27" s="106">
        <f t="shared" si="6"/>
        <v>10</v>
      </c>
      <c r="X27" s="106">
        <v>5</v>
      </c>
      <c r="Y27" s="106">
        <v>5</v>
      </c>
      <c r="Z27" s="106">
        <f t="shared" si="7"/>
        <v>810</v>
      </c>
      <c r="AA27" s="106">
        <v>320</v>
      </c>
      <c r="AB27" s="106">
        <v>490</v>
      </c>
    </row>
    <row r="28" spans="1:28" s="49" customFormat="1" ht="15" customHeight="1">
      <c r="A28" s="298"/>
      <c r="B28" s="298"/>
      <c r="C28" s="195">
        <v>21</v>
      </c>
      <c r="D28" s="195" t="s">
        <v>18</v>
      </c>
      <c r="E28" s="106">
        <f t="shared" si="0"/>
        <v>5</v>
      </c>
      <c r="F28" s="106">
        <v>5</v>
      </c>
      <c r="G28" s="106">
        <v>0</v>
      </c>
      <c r="H28" s="106">
        <f t="shared" si="1"/>
        <v>0</v>
      </c>
      <c r="I28" s="106"/>
      <c r="J28" s="106"/>
      <c r="K28" s="106">
        <f t="shared" si="2"/>
        <v>0</v>
      </c>
      <c r="L28" s="106"/>
      <c r="M28" s="106"/>
      <c r="N28" s="106">
        <f t="shared" si="3"/>
        <v>0</v>
      </c>
      <c r="O28" s="106"/>
      <c r="P28" s="106"/>
      <c r="Q28" s="106">
        <f t="shared" si="4"/>
        <v>0</v>
      </c>
      <c r="R28" s="106"/>
      <c r="S28" s="106"/>
      <c r="T28" s="106">
        <f t="shared" si="5"/>
        <v>0</v>
      </c>
      <c r="U28" s="106"/>
      <c r="V28" s="106"/>
      <c r="W28" s="106">
        <f t="shared" si="6"/>
        <v>0</v>
      </c>
      <c r="X28" s="106"/>
      <c r="Y28" s="106"/>
      <c r="Z28" s="106">
        <f t="shared" si="7"/>
        <v>0</v>
      </c>
      <c r="AA28" s="106"/>
      <c r="AB28" s="106"/>
    </row>
    <row r="29" spans="1:28" s="49" customFormat="1" ht="15" customHeight="1">
      <c r="A29" s="298"/>
      <c r="B29" s="298"/>
      <c r="C29" s="195">
        <v>22</v>
      </c>
      <c r="D29" s="195" t="s">
        <v>112</v>
      </c>
      <c r="E29" s="106">
        <f t="shared" si="0"/>
        <v>3</v>
      </c>
      <c r="F29" s="106">
        <v>2</v>
      </c>
      <c r="G29" s="106">
        <v>1</v>
      </c>
      <c r="H29" s="106">
        <f t="shared" si="1"/>
        <v>0</v>
      </c>
      <c r="I29" s="106"/>
      <c r="J29" s="106"/>
      <c r="K29" s="106">
        <f t="shared" si="2"/>
        <v>30</v>
      </c>
      <c r="L29" s="106">
        <v>5</v>
      </c>
      <c r="M29" s="106">
        <v>25</v>
      </c>
      <c r="N29" s="106">
        <f t="shared" si="3"/>
        <v>0</v>
      </c>
      <c r="O29" s="106"/>
      <c r="P29" s="106"/>
      <c r="Q29" s="106">
        <f t="shared" si="4"/>
        <v>0</v>
      </c>
      <c r="R29" s="106"/>
      <c r="S29" s="106"/>
      <c r="T29" s="106">
        <f t="shared" si="5"/>
        <v>0</v>
      </c>
      <c r="U29" s="106"/>
      <c r="V29" s="106"/>
      <c r="W29" s="106">
        <f t="shared" si="6"/>
        <v>0</v>
      </c>
      <c r="X29" s="106"/>
      <c r="Y29" s="106"/>
      <c r="Z29" s="106">
        <f t="shared" si="7"/>
        <v>0</v>
      </c>
      <c r="AA29" s="106"/>
      <c r="AB29" s="106"/>
    </row>
    <row r="30" spans="1:28" s="49" customFormat="1" ht="15" customHeight="1">
      <c r="A30" s="298"/>
      <c r="B30" s="298"/>
      <c r="C30" s="195">
        <v>23</v>
      </c>
      <c r="D30" s="195" t="s">
        <v>343</v>
      </c>
      <c r="E30" s="106">
        <f t="shared" si="0"/>
        <v>4</v>
      </c>
      <c r="F30" s="106">
        <v>2</v>
      </c>
      <c r="G30" s="106">
        <v>2</v>
      </c>
      <c r="H30" s="106">
        <f t="shared" si="1"/>
        <v>30</v>
      </c>
      <c r="I30" s="106">
        <v>10</v>
      </c>
      <c r="J30" s="106">
        <v>20</v>
      </c>
      <c r="K30" s="106">
        <f t="shared" si="2"/>
        <v>27</v>
      </c>
      <c r="L30" s="106">
        <v>0</v>
      </c>
      <c r="M30" s="106">
        <v>27</v>
      </c>
      <c r="N30" s="106">
        <f t="shared" si="3"/>
        <v>380</v>
      </c>
      <c r="O30" s="106">
        <v>160</v>
      </c>
      <c r="P30" s="106">
        <v>220</v>
      </c>
      <c r="Q30" s="106">
        <f t="shared" si="4"/>
        <v>90</v>
      </c>
      <c r="R30" s="106">
        <v>30</v>
      </c>
      <c r="S30" s="106">
        <v>60</v>
      </c>
      <c r="T30" s="106">
        <f t="shared" si="5"/>
        <v>8</v>
      </c>
      <c r="U30" s="106">
        <v>4</v>
      </c>
      <c r="V30" s="106">
        <v>4</v>
      </c>
      <c r="W30" s="106">
        <f t="shared" si="6"/>
        <v>2</v>
      </c>
      <c r="X30" s="106">
        <v>1</v>
      </c>
      <c r="Y30" s="106">
        <v>1</v>
      </c>
      <c r="Z30" s="106">
        <f t="shared" si="7"/>
        <v>0</v>
      </c>
      <c r="AA30" s="106">
        <v>0</v>
      </c>
      <c r="AB30" s="106">
        <v>0</v>
      </c>
    </row>
    <row r="31" spans="1:28" s="49" customFormat="1" ht="15" customHeight="1">
      <c r="A31" s="298"/>
      <c r="B31" s="298"/>
      <c r="C31" s="195">
        <v>24</v>
      </c>
      <c r="D31" s="72" t="s">
        <v>344</v>
      </c>
      <c r="E31" s="106">
        <f t="shared" si="0"/>
        <v>4</v>
      </c>
      <c r="F31" s="106">
        <v>2</v>
      </c>
      <c r="G31" s="106">
        <v>2</v>
      </c>
      <c r="H31" s="106">
        <f t="shared" si="1"/>
        <v>39</v>
      </c>
      <c r="I31" s="106">
        <v>8</v>
      </c>
      <c r="J31" s="106">
        <v>31</v>
      </c>
      <c r="K31" s="106">
        <f t="shared" si="2"/>
        <v>25</v>
      </c>
      <c r="L31" s="106">
        <v>5</v>
      </c>
      <c r="M31" s="106">
        <v>20</v>
      </c>
      <c r="N31" s="106">
        <f t="shared" si="3"/>
        <v>450</v>
      </c>
      <c r="O31" s="106">
        <v>200</v>
      </c>
      <c r="P31" s="106">
        <v>250</v>
      </c>
      <c r="Q31" s="106">
        <f t="shared" si="4"/>
        <v>70</v>
      </c>
      <c r="R31" s="106">
        <v>30</v>
      </c>
      <c r="S31" s="106">
        <v>40</v>
      </c>
      <c r="T31" s="106">
        <f t="shared" si="5"/>
        <v>4</v>
      </c>
      <c r="U31" s="106">
        <v>2</v>
      </c>
      <c r="V31" s="106">
        <v>2</v>
      </c>
      <c r="W31" s="106">
        <f t="shared" si="6"/>
        <v>18</v>
      </c>
      <c r="X31" s="106">
        <v>9</v>
      </c>
      <c r="Y31" s="106">
        <v>9</v>
      </c>
      <c r="Z31" s="106">
        <f t="shared" si="7"/>
        <v>0</v>
      </c>
      <c r="AA31" s="106"/>
      <c r="AB31" s="106"/>
    </row>
    <row r="32" spans="1:28" s="49" customFormat="1" ht="15" customHeight="1">
      <c r="A32" s="298"/>
      <c r="B32" s="298"/>
      <c r="C32" s="195">
        <v>25</v>
      </c>
      <c r="D32" s="195" t="s">
        <v>219</v>
      </c>
      <c r="E32" s="106">
        <f t="shared" si="0"/>
        <v>4</v>
      </c>
      <c r="F32" s="106">
        <v>2</v>
      </c>
      <c r="G32" s="106">
        <v>2</v>
      </c>
      <c r="H32" s="106">
        <f t="shared" si="1"/>
        <v>58</v>
      </c>
      <c r="I32" s="106">
        <v>12</v>
      </c>
      <c r="J32" s="106">
        <v>46</v>
      </c>
      <c r="K32" s="106">
        <f t="shared" si="2"/>
        <v>30</v>
      </c>
      <c r="L32" s="106">
        <v>2</v>
      </c>
      <c r="M32" s="106">
        <v>28</v>
      </c>
      <c r="N32" s="106">
        <f t="shared" si="3"/>
        <v>400</v>
      </c>
      <c r="O32" s="106">
        <v>150</v>
      </c>
      <c r="P32" s="106">
        <v>250</v>
      </c>
      <c r="Q32" s="106">
        <f t="shared" si="4"/>
        <v>70</v>
      </c>
      <c r="R32" s="106">
        <v>25</v>
      </c>
      <c r="S32" s="106">
        <v>45</v>
      </c>
      <c r="T32" s="106">
        <f t="shared" si="5"/>
        <v>2</v>
      </c>
      <c r="U32" s="106">
        <v>1</v>
      </c>
      <c r="V32" s="106">
        <v>1</v>
      </c>
      <c r="W32" s="106">
        <f t="shared" si="6"/>
        <v>2</v>
      </c>
      <c r="X32" s="106">
        <v>1</v>
      </c>
      <c r="Y32" s="106">
        <v>1</v>
      </c>
      <c r="Z32" s="106">
        <f t="shared" si="7"/>
        <v>23</v>
      </c>
      <c r="AA32" s="106">
        <v>9</v>
      </c>
      <c r="AB32" s="106">
        <v>14</v>
      </c>
    </row>
    <row r="33" spans="1:28" s="49" customFormat="1" ht="15" customHeight="1">
      <c r="A33" s="298"/>
      <c r="B33" s="298"/>
      <c r="C33" s="195">
        <v>26</v>
      </c>
      <c r="D33" s="195" t="s">
        <v>20</v>
      </c>
      <c r="E33" s="106">
        <f t="shared" si="0"/>
        <v>29</v>
      </c>
      <c r="F33" s="106">
        <v>14</v>
      </c>
      <c r="G33" s="106">
        <v>15</v>
      </c>
      <c r="H33" s="106">
        <f t="shared" si="1"/>
        <v>0</v>
      </c>
      <c r="I33" s="106"/>
      <c r="J33" s="106"/>
      <c r="K33" s="106">
        <f t="shared" si="2"/>
        <v>0</v>
      </c>
      <c r="L33" s="106"/>
      <c r="M33" s="106"/>
      <c r="N33" s="106">
        <f t="shared" si="3"/>
        <v>0</v>
      </c>
      <c r="O33" s="106"/>
      <c r="P33" s="106"/>
      <c r="Q33" s="106">
        <f t="shared" si="4"/>
        <v>0</v>
      </c>
      <c r="R33" s="106"/>
      <c r="S33" s="106"/>
      <c r="T33" s="106">
        <f t="shared" si="5"/>
        <v>10</v>
      </c>
      <c r="U33" s="106">
        <v>5</v>
      </c>
      <c r="V33" s="106">
        <v>5</v>
      </c>
      <c r="W33" s="106">
        <f t="shared" si="6"/>
        <v>0</v>
      </c>
      <c r="X33" s="106"/>
      <c r="Y33" s="106"/>
      <c r="Z33" s="106">
        <f t="shared" si="7"/>
        <v>0</v>
      </c>
      <c r="AA33" s="106"/>
      <c r="AB33" s="106"/>
    </row>
    <row r="34" spans="1:28" s="49" customFormat="1" ht="15" customHeight="1">
      <c r="A34" s="298"/>
      <c r="B34" s="362"/>
      <c r="C34" s="363" t="s">
        <v>354</v>
      </c>
      <c r="D34" s="364"/>
      <c r="E34" s="106">
        <f>SUM(E27:E33)</f>
        <v>53</v>
      </c>
      <c r="F34" s="106">
        <f aca="true" t="shared" si="12" ref="F34:AB34">SUM(F27:F33)</f>
        <v>29</v>
      </c>
      <c r="G34" s="106">
        <f t="shared" si="12"/>
        <v>24</v>
      </c>
      <c r="H34" s="106">
        <f t="shared" si="12"/>
        <v>127</v>
      </c>
      <c r="I34" s="106">
        <f t="shared" si="12"/>
        <v>30</v>
      </c>
      <c r="J34" s="106">
        <f t="shared" si="12"/>
        <v>97</v>
      </c>
      <c r="K34" s="106">
        <f t="shared" si="12"/>
        <v>192</v>
      </c>
      <c r="L34" s="106">
        <f t="shared" si="12"/>
        <v>22</v>
      </c>
      <c r="M34" s="106">
        <f t="shared" si="12"/>
        <v>170</v>
      </c>
      <c r="N34" s="106">
        <f t="shared" si="12"/>
        <v>1244</v>
      </c>
      <c r="O34" s="106">
        <f t="shared" si="12"/>
        <v>517</v>
      </c>
      <c r="P34" s="106">
        <f t="shared" si="12"/>
        <v>727</v>
      </c>
      <c r="Q34" s="106">
        <f t="shared" si="12"/>
        <v>305</v>
      </c>
      <c r="R34" s="106">
        <f t="shared" si="12"/>
        <v>100</v>
      </c>
      <c r="S34" s="106">
        <f t="shared" si="12"/>
        <v>205</v>
      </c>
      <c r="T34" s="106">
        <f t="shared" si="12"/>
        <v>24</v>
      </c>
      <c r="U34" s="106">
        <f t="shared" si="12"/>
        <v>12</v>
      </c>
      <c r="V34" s="106">
        <f t="shared" si="12"/>
        <v>12</v>
      </c>
      <c r="W34" s="106">
        <f t="shared" si="12"/>
        <v>32</v>
      </c>
      <c r="X34" s="106">
        <f t="shared" si="12"/>
        <v>16</v>
      </c>
      <c r="Y34" s="106">
        <f t="shared" si="12"/>
        <v>16</v>
      </c>
      <c r="Z34" s="106">
        <f t="shared" si="12"/>
        <v>833</v>
      </c>
      <c r="AA34" s="106">
        <f t="shared" si="12"/>
        <v>329</v>
      </c>
      <c r="AB34" s="106">
        <f t="shared" si="12"/>
        <v>504</v>
      </c>
    </row>
    <row r="35" spans="1:28" s="49" customFormat="1" ht="15" customHeight="1">
      <c r="A35" s="298"/>
      <c r="B35" s="297" t="s">
        <v>341</v>
      </c>
      <c r="C35" s="195">
        <v>27</v>
      </c>
      <c r="D35" s="195" t="s">
        <v>346</v>
      </c>
      <c r="E35" s="106">
        <f t="shared" si="0"/>
        <v>8</v>
      </c>
      <c r="F35" s="106">
        <v>4</v>
      </c>
      <c r="G35" s="106">
        <v>4</v>
      </c>
      <c r="H35" s="106">
        <f t="shared" si="1"/>
        <v>88</v>
      </c>
      <c r="I35" s="106">
        <v>23</v>
      </c>
      <c r="J35" s="106">
        <v>65</v>
      </c>
      <c r="K35" s="106">
        <f t="shared" si="2"/>
        <v>45</v>
      </c>
      <c r="L35" s="106">
        <v>25</v>
      </c>
      <c r="M35" s="106">
        <v>20</v>
      </c>
      <c r="N35" s="106">
        <f t="shared" si="3"/>
        <v>1438</v>
      </c>
      <c r="O35" s="106">
        <v>332</v>
      </c>
      <c r="P35" s="106">
        <v>1106</v>
      </c>
      <c r="Q35" s="106">
        <f t="shared" si="4"/>
        <v>84</v>
      </c>
      <c r="R35" s="106">
        <v>30</v>
      </c>
      <c r="S35" s="106">
        <v>54</v>
      </c>
      <c r="T35" s="106">
        <f t="shared" si="5"/>
        <v>18</v>
      </c>
      <c r="U35" s="106">
        <v>9</v>
      </c>
      <c r="V35" s="106">
        <v>9</v>
      </c>
      <c r="W35" s="106">
        <f t="shared" si="6"/>
        <v>20</v>
      </c>
      <c r="X35" s="106">
        <v>10</v>
      </c>
      <c r="Y35" s="106">
        <v>10</v>
      </c>
      <c r="Z35" s="106">
        <f t="shared" si="7"/>
        <v>168</v>
      </c>
      <c r="AA35" s="106">
        <v>55</v>
      </c>
      <c r="AB35" s="106">
        <v>113</v>
      </c>
    </row>
    <row r="36" spans="1:28" s="49" customFormat="1" ht="15" customHeight="1">
      <c r="A36" s="298"/>
      <c r="B36" s="298"/>
      <c r="C36" s="195">
        <v>28</v>
      </c>
      <c r="D36" s="195" t="s">
        <v>111</v>
      </c>
      <c r="E36" s="106">
        <f t="shared" si="0"/>
        <v>7</v>
      </c>
      <c r="F36" s="106">
        <v>3</v>
      </c>
      <c r="G36" s="106">
        <v>4</v>
      </c>
      <c r="H36" s="106">
        <f t="shared" si="1"/>
        <v>0</v>
      </c>
      <c r="I36" s="106"/>
      <c r="J36" s="106"/>
      <c r="K36" s="106">
        <f t="shared" si="2"/>
        <v>0</v>
      </c>
      <c r="L36" s="106"/>
      <c r="M36" s="106"/>
      <c r="N36" s="106">
        <f t="shared" si="3"/>
        <v>0</v>
      </c>
      <c r="O36" s="106"/>
      <c r="P36" s="106"/>
      <c r="Q36" s="106">
        <f t="shared" si="4"/>
        <v>0</v>
      </c>
      <c r="R36" s="106"/>
      <c r="S36" s="106"/>
      <c r="T36" s="106">
        <f t="shared" si="5"/>
        <v>28</v>
      </c>
      <c r="U36" s="106">
        <v>14</v>
      </c>
      <c r="V36" s="106">
        <v>14</v>
      </c>
      <c r="W36" s="106">
        <f t="shared" si="6"/>
        <v>0</v>
      </c>
      <c r="X36" s="106"/>
      <c r="Y36" s="106"/>
      <c r="Z36" s="106">
        <f t="shared" si="7"/>
        <v>2</v>
      </c>
      <c r="AA36" s="106">
        <v>2</v>
      </c>
      <c r="AB36" s="106">
        <v>0</v>
      </c>
    </row>
    <row r="37" spans="1:28" s="49" customFormat="1" ht="15" customHeight="1">
      <c r="A37" s="298"/>
      <c r="B37" s="298"/>
      <c r="C37" s="195">
        <v>29</v>
      </c>
      <c r="D37" s="72" t="s">
        <v>553</v>
      </c>
      <c r="E37" s="106">
        <f t="shared" si="0"/>
        <v>2</v>
      </c>
      <c r="F37" s="106">
        <v>0</v>
      </c>
      <c r="G37" s="106">
        <v>2</v>
      </c>
      <c r="H37" s="106">
        <f t="shared" si="1"/>
        <v>0</v>
      </c>
      <c r="I37" s="106"/>
      <c r="J37" s="106"/>
      <c r="K37" s="106">
        <f t="shared" si="2"/>
        <v>0</v>
      </c>
      <c r="L37" s="106"/>
      <c r="M37" s="106"/>
      <c r="N37" s="106">
        <f t="shared" si="3"/>
        <v>1</v>
      </c>
      <c r="O37" s="106"/>
      <c r="P37" s="106">
        <v>1</v>
      </c>
      <c r="Q37" s="106">
        <f t="shared" si="4"/>
        <v>0</v>
      </c>
      <c r="R37" s="106"/>
      <c r="S37" s="106"/>
      <c r="T37" s="106">
        <f t="shared" si="5"/>
        <v>0</v>
      </c>
      <c r="U37" s="106"/>
      <c r="V37" s="106"/>
      <c r="W37" s="106">
        <f t="shared" si="6"/>
        <v>0</v>
      </c>
      <c r="X37" s="106"/>
      <c r="Y37" s="106"/>
      <c r="Z37" s="106">
        <f t="shared" si="7"/>
        <v>6</v>
      </c>
      <c r="AA37" s="106">
        <v>0</v>
      </c>
      <c r="AB37" s="106">
        <v>6</v>
      </c>
    </row>
    <row r="38" spans="1:28" s="49" customFormat="1" ht="15" customHeight="1">
      <c r="A38" s="298"/>
      <c r="B38" s="298"/>
      <c r="C38" s="195">
        <v>30</v>
      </c>
      <c r="D38" s="195" t="s">
        <v>115</v>
      </c>
      <c r="E38" s="106">
        <f t="shared" si="0"/>
        <v>2</v>
      </c>
      <c r="F38" s="106">
        <v>1</v>
      </c>
      <c r="G38" s="106">
        <v>1</v>
      </c>
      <c r="H38" s="106">
        <f t="shared" si="1"/>
        <v>0</v>
      </c>
      <c r="I38" s="106"/>
      <c r="J38" s="106"/>
      <c r="K38" s="106">
        <f t="shared" si="2"/>
        <v>0</v>
      </c>
      <c r="L38" s="106"/>
      <c r="M38" s="106"/>
      <c r="N38" s="106">
        <f t="shared" si="3"/>
        <v>0</v>
      </c>
      <c r="O38" s="106"/>
      <c r="P38" s="106"/>
      <c r="Q38" s="106">
        <f t="shared" si="4"/>
        <v>0</v>
      </c>
      <c r="R38" s="106"/>
      <c r="S38" s="106"/>
      <c r="T38" s="106">
        <f t="shared" si="5"/>
        <v>6</v>
      </c>
      <c r="U38" s="106">
        <v>3</v>
      </c>
      <c r="V38" s="106">
        <v>3</v>
      </c>
      <c r="W38" s="106">
        <f t="shared" si="6"/>
        <v>0</v>
      </c>
      <c r="X38" s="106"/>
      <c r="Y38" s="106"/>
      <c r="Z38" s="106">
        <f t="shared" si="7"/>
        <v>0</v>
      </c>
      <c r="AA38" s="106"/>
      <c r="AB38" s="106"/>
    </row>
    <row r="39" spans="1:28" s="49" customFormat="1" ht="15" customHeight="1">
      <c r="A39" s="298"/>
      <c r="B39" s="298"/>
      <c r="C39" s="195">
        <v>31</v>
      </c>
      <c r="D39" s="195" t="s">
        <v>21</v>
      </c>
      <c r="E39" s="106">
        <f t="shared" si="0"/>
        <v>0</v>
      </c>
      <c r="F39" s="106">
        <v>0</v>
      </c>
      <c r="G39" s="106">
        <v>0</v>
      </c>
      <c r="H39" s="106">
        <f t="shared" si="1"/>
        <v>0</v>
      </c>
      <c r="I39" s="106"/>
      <c r="J39" s="106"/>
      <c r="K39" s="106">
        <f t="shared" si="2"/>
        <v>24</v>
      </c>
      <c r="L39" s="106">
        <v>3</v>
      </c>
      <c r="M39" s="106">
        <v>21</v>
      </c>
      <c r="N39" s="106">
        <f t="shared" si="3"/>
        <v>0</v>
      </c>
      <c r="O39" s="106"/>
      <c r="P39" s="106"/>
      <c r="Q39" s="106">
        <f t="shared" si="4"/>
        <v>254</v>
      </c>
      <c r="R39" s="106">
        <v>64</v>
      </c>
      <c r="S39" s="106">
        <v>190</v>
      </c>
      <c r="T39" s="106">
        <f t="shared" si="5"/>
        <v>2</v>
      </c>
      <c r="U39" s="106"/>
      <c r="V39" s="106">
        <v>2</v>
      </c>
      <c r="W39" s="106">
        <f t="shared" si="6"/>
        <v>6</v>
      </c>
      <c r="X39" s="106">
        <v>3</v>
      </c>
      <c r="Y39" s="106">
        <v>3</v>
      </c>
      <c r="Z39" s="106">
        <f t="shared" si="7"/>
        <v>1</v>
      </c>
      <c r="AA39" s="106">
        <v>1</v>
      </c>
      <c r="AB39" s="106"/>
    </row>
    <row r="40" spans="1:28" s="49" customFormat="1" ht="15" customHeight="1">
      <c r="A40" s="298"/>
      <c r="B40" s="298"/>
      <c r="C40" s="195">
        <v>32</v>
      </c>
      <c r="D40" s="195" t="s">
        <v>22</v>
      </c>
      <c r="E40" s="106">
        <f t="shared" si="0"/>
        <v>3</v>
      </c>
      <c r="F40" s="106">
        <v>1</v>
      </c>
      <c r="G40" s="106">
        <v>2</v>
      </c>
      <c r="H40" s="106">
        <f t="shared" si="1"/>
        <v>0</v>
      </c>
      <c r="I40" s="106"/>
      <c r="J40" s="106"/>
      <c r="K40" s="106">
        <f t="shared" si="2"/>
        <v>0</v>
      </c>
      <c r="L40" s="106"/>
      <c r="M40" s="106"/>
      <c r="N40" s="106">
        <f t="shared" si="3"/>
        <v>0</v>
      </c>
      <c r="O40" s="106"/>
      <c r="P40" s="106"/>
      <c r="Q40" s="106">
        <f t="shared" si="4"/>
        <v>0</v>
      </c>
      <c r="R40" s="106"/>
      <c r="S40" s="106"/>
      <c r="T40" s="106">
        <f t="shared" si="5"/>
        <v>4</v>
      </c>
      <c r="U40" s="106">
        <v>2</v>
      </c>
      <c r="V40" s="106">
        <v>2</v>
      </c>
      <c r="W40" s="106">
        <f t="shared" si="6"/>
        <v>0</v>
      </c>
      <c r="X40" s="106"/>
      <c r="Y40" s="106"/>
      <c r="Z40" s="106">
        <f t="shared" si="7"/>
        <v>0</v>
      </c>
      <c r="AA40" s="106"/>
      <c r="AB40" s="106"/>
    </row>
    <row r="41" spans="1:28" s="49" customFormat="1" ht="15" customHeight="1">
      <c r="A41" s="298"/>
      <c r="B41" s="298"/>
      <c r="C41" s="195">
        <v>33</v>
      </c>
      <c r="D41" s="195" t="s">
        <v>116</v>
      </c>
      <c r="E41" s="106">
        <f t="shared" si="0"/>
        <v>3</v>
      </c>
      <c r="F41" s="106">
        <v>2</v>
      </c>
      <c r="G41" s="106">
        <v>1</v>
      </c>
      <c r="H41" s="106">
        <f t="shared" si="1"/>
        <v>12</v>
      </c>
      <c r="I41" s="106">
        <v>4</v>
      </c>
      <c r="J41" s="106">
        <v>8</v>
      </c>
      <c r="K41" s="106">
        <f t="shared" si="2"/>
        <v>34</v>
      </c>
      <c r="L41" s="106">
        <v>0</v>
      </c>
      <c r="M41" s="106">
        <v>34</v>
      </c>
      <c r="N41" s="106">
        <f t="shared" si="3"/>
        <v>69</v>
      </c>
      <c r="O41" s="106">
        <v>34</v>
      </c>
      <c r="P41" s="106">
        <v>35</v>
      </c>
      <c r="Q41" s="106">
        <f t="shared" si="4"/>
        <v>21</v>
      </c>
      <c r="R41" s="106">
        <v>10</v>
      </c>
      <c r="S41" s="106">
        <v>11</v>
      </c>
      <c r="T41" s="106">
        <f t="shared" si="5"/>
        <v>5</v>
      </c>
      <c r="U41" s="106">
        <v>2</v>
      </c>
      <c r="V41" s="106">
        <v>3</v>
      </c>
      <c r="W41" s="106">
        <f t="shared" si="6"/>
        <v>0</v>
      </c>
      <c r="X41" s="106">
        <v>0</v>
      </c>
      <c r="Y41" s="106">
        <v>0</v>
      </c>
      <c r="Z41" s="106">
        <f t="shared" si="7"/>
        <v>380</v>
      </c>
      <c r="AA41" s="106">
        <v>124</v>
      </c>
      <c r="AB41" s="106">
        <v>256</v>
      </c>
    </row>
    <row r="42" spans="1:28" s="49" customFormat="1" ht="15" customHeight="1">
      <c r="A42" s="298"/>
      <c r="B42" s="298"/>
      <c r="C42" s="195">
        <v>34</v>
      </c>
      <c r="D42" s="195" t="s">
        <v>529</v>
      </c>
      <c r="E42" s="106">
        <f t="shared" si="0"/>
        <v>0</v>
      </c>
      <c r="F42" s="106">
        <v>0</v>
      </c>
      <c r="G42" s="106">
        <v>0</v>
      </c>
      <c r="H42" s="106">
        <f t="shared" si="1"/>
        <v>6</v>
      </c>
      <c r="I42" s="106"/>
      <c r="J42" s="106">
        <v>6</v>
      </c>
      <c r="K42" s="106">
        <f t="shared" si="2"/>
        <v>0</v>
      </c>
      <c r="L42" s="106"/>
      <c r="M42" s="106"/>
      <c r="N42" s="106">
        <f t="shared" si="3"/>
        <v>0</v>
      </c>
      <c r="O42" s="106"/>
      <c r="P42" s="106"/>
      <c r="Q42" s="106">
        <f t="shared" si="4"/>
        <v>6</v>
      </c>
      <c r="R42" s="106"/>
      <c r="S42" s="106">
        <v>6</v>
      </c>
      <c r="T42" s="106">
        <f t="shared" si="5"/>
        <v>0</v>
      </c>
      <c r="U42" s="106"/>
      <c r="V42" s="106"/>
      <c r="W42" s="106">
        <f t="shared" si="6"/>
        <v>0</v>
      </c>
      <c r="X42" s="106"/>
      <c r="Y42" s="106"/>
      <c r="Z42" s="106">
        <f t="shared" si="7"/>
        <v>0</v>
      </c>
      <c r="AA42" s="106"/>
      <c r="AB42" s="106"/>
    </row>
    <row r="43" spans="1:28" s="49" customFormat="1" ht="15" customHeight="1">
      <c r="A43" s="298"/>
      <c r="B43" s="298"/>
      <c r="C43" s="195">
        <v>35</v>
      </c>
      <c r="D43" s="195" t="s">
        <v>241</v>
      </c>
      <c r="E43" s="106">
        <f t="shared" si="0"/>
        <v>0</v>
      </c>
      <c r="F43" s="106"/>
      <c r="G43" s="106"/>
      <c r="H43" s="106">
        <f t="shared" si="1"/>
        <v>0</v>
      </c>
      <c r="I43" s="106"/>
      <c r="J43" s="106"/>
      <c r="K43" s="106">
        <f t="shared" si="2"/>
        <v>22</v>
      </c>
      <c r="L43" s="106">
        <v>0</v>
      </c>
      <c r="M43" s="106">
        <v>22</v>
      </c>
      <c r="N43" s="106">
        <f t="shared" si="3"/>
        <v>0</v>
      </c>
      <c r="O43" s="106"/>
      <c r="P43" s="106"/>
      <c r="Q43" s="106">
        <f t="shared" si="4"/>
        <v>5</v>
      </c>
      <c r="R43" s="106"/>
      <c r="S43" s="106">
        <v>5</v>
      </c>
      <c r="T43" s="106">
        <f t="shared" si="5"/>
        <v>0</v>
      </c>
      <c r="U43" s="106"/>
      <c r="V43" s="106"/>
      <c r="W43" s="106">
        <f t="shared" si="6"/>
        <v>0</v>
      </c>
      <c r="X43" s="106"/>
      <c r="Y43" s="106"/>
      <c r="Z43" s="106">
        <f t="shared" si="7"/>
        <v>160</v>
      </c>
      <c r="AA43" s="106">
        <v>41</v>
      </c>
      <c r="AB43" s="106">
        <v>119</v>
      </c>
    </row>
    <row r="44" spans="1:28" s="49" customFormat="1" ht="15" customHeight="1">
      <c r="A44" s="298"/>
      <c r="B44" s="362"/>
      <c r="C44" s="363" t="s">
        <v>354</v>
      </c>
      <c r="D44" s="364"/>
      <c r="E44" s="106">
        <f>SUM(E35:E43)</f>
        <v>25</v>
      </c>
      <c r="F44" s="106">
        <f aca="true" t="shared" si="13" ref="F44:AB44">SUM(F35:F43)</f>
        <v>11</v>
      </c>
      <c r="G44" s="106">
        <f t="shared" si="13"/>
        <v>14</v>
      </c>
      <c r="H44" s="106">
        <f t="shared" si="13"/>
        <v>106</v>
      </c>
      <c r="I44" s="106">
        <f t="shared" si="13"/>
        <v>27</v>
      </c>
      <c r="J44" s="106">
        <f t="shared" si="13"/>
        <v>79</v>
      </c>
      <c r="K44" s="106">
        <f t="shared" si="13"/>
        <v>125</v>
      </c>
      <c r="L44" s="106">
        <f t="shared" si="13"/>
        <v>28</v>
      </c>
      <c r="M44" s="106">
        <f t="shared" si="13"/>
        <v>97</v>
      </c>
      <c r="N44" s="106">
        <f t="shared" si="13"/>
        <v>1508</v>
      </c>
      <c r="O44" s="106">
        <f t="shared" si="13"/>
        <v>366</v>
      </c>
      <c r="P44" s="106">
        <f t="shared" si="13"/>
        <v>1142</v>
      </c>
      <c r="Q44" s="106">
        <f t="shared" si="13"/>
        <v>370</v>
      </c>
      <c r="R44" s="106">
        <f t="shared" si="13"/>
        <v>104</v>
      </c>
      <c r="S44" s="106">
        <f t="shared" si="13"/>
        <v>266</v>
      </c>
      <c r="T44" s="106">
        <f t="shared" si="13"/>
        <v>63</v>
      </c>
      <c r="U44" s="106">
        <f t="shared" si="13"/>
        <v>30</v>
      </c>
      <c r="V44" s="106">
        <f t="shared" si="13"/>
        <v>33</v>
      </c>
      <c r="W44" s="106">
        <f t="shared" si="13"/>
        <v>26</v>
      </c>
      <c r="X44" s="106">
        <f t="shared" si="13"/>
        <v>13</v>
      </c>
      <c r="Y44" s="106">
        <f t="shared" si="13"/>
        <v>13</v>
      </c>
      <c r="Z44" s="106">
        <f t="shared" si="13"/>
        <v>717</v>
      </c>
      <c r="AA44" s="106">
        <f t="shared" si="13"/>
        <v>223</v>
      </c>
      <c r="AB44" s="106">
        <f t="shared" si="13"/>
        <v>494</v>
      </c>
    </row>
    <row r="45" spans="1:28" s="49" customFormat="1" ht="14.25" customHeight="1">
      <c r="A45" s="298"/>
      <c r="B45" s="297" t="s">
        <v>342</v>
      </c>
      <c r="C45" s="195">
        <v>36</v>
      </c>
      <c r="D45" s="195" t="s">
        <v>23</v>
      </c>
      <c r="E45" s="106">
        <f t="shared" si="0"/>
        <v>2</v>
      </c>
      <c r="F45" s="106">
        <v>1</v>
      </c>
      <c r="G45" s="106">
        <v>1</v>
      </c>
      <c r="H45" s="106">
        <f t="shared" si="1"/>
        <v>0</v>
      </c>
      <c r="I45" s="106"/>
      <c r="J45" s="106"/>
      <c r="K45" s="106">
        <f t="shared" si="2"/>
        <v>0</v>
      </c>
      <c r="L45" s="106"/>
      <c r="M45" s="106"/>
      <c r="N45" s="106">
        <f t="shared" si="3"/>
        <v>785</v>
      </c>
      <c r="O45" s="106">
        <v>351</v>
      </c>
      <c r="P45" s="106">
        <v>434</v>
      </c>
      <c r="Q45" s="106">
        <f t="shared" si="4"/>
        <v>0</v>
      </c>
      <c r="R45" s="106">
        <v>0</v>
      </c>
      <c r="S45" s="106">
        <v>0</v>
      </c>
      <c r="T45" s="106">
        <f t="shared" si="5"/>
        <v>4</v>
      </c>
      <c r="U45" s="106">
        <v>2</v>
      </c>
      <c r="V45" s="106">
        <v>2</v>
      </c>
      <c r="W45" s="106">
        <f t="shared" si="6"/>
        <v>4</v>
      </c>
      <c r="X45" s="106">
        <v>2</v>
      </c>
      <c r="Y45" s="106">
        <v>2</v>
      </c>
      <c r="Z45" s="106">
        <f t="shared" si="7"/>
        <v>0</v>
      </c>
      <c r="AA45" s="106"/>
      <c r="AB45" s="106"/>
    </row>
    <row r="46" spans="1:28" s="49" customFormat="1" ht="14.25" customHeight="1">
      <c r="A46" s="298"/>
      <c r="B46" s="298"/>
      <c r="C46" s="195">
        <v>37</v>
      </c>
      <c r="D46" s="195" t="s">
        <v>24</v>
      </c>
      <c r="E46" s="106">
        <f t="shared" si="0"/>
        <v>6</v>
      </c>
      <c r="F46" s="106">
        <v>4</v>
      </c>
      <c r="G46" s="106">
        <v>2</v>
      </c>
      <c r="H46" s="106">
        <f t="shared" si="1"/>
        <v>0</v>
      </c>
      <c r="I46" s="106"/>
      <c r="J46" s="106"/>
      <c r="K46" s="106">
        <f t="shared" si="2"/>
        <v>0</v>
      </c>
      <c r="L46" s="106"/>
      <c r="M46" s="106"/>
      <c r="N46" s="106">
        <f t="shared" si="3"/>
        <v>273</v>
      </c>
      <c r="O46" s="106">
        <v>91</v>
      </c>
      <c r="P46" s="106">
        <v>182</v>
      </c>
      <c r="Q46" s="106">
        <f t="shared" si="4"/>
        <v>55</v>
      </c>
      <c r="R46" s="106">
        <v>15</v>
      </c>
      <c r="S46" s="106">
        <v>40</v>
      </c>
      <c r="T46" s="106">
        <f t="shared" si="5"/>
        <v>16</v>
      </c>
      <c r="U46" s="106">
        <v>8</v>
      </c>
      <c r="V46" s="106">
        <v>8</v>
      </c>
      <c r="W46" s="106">
        <f t="shared" si="6"/>
        <v>14</v>
      </c>
      <c r="X46" s="106">
        <v>7</v>
      </c>
      <c r="Y46" s="106">
        <v>7</v>
      </c>
      <c r="Z46" s="106">
        <f t="shared" si="7"/>
        <v>320</v>
      </c>
      <c r="AA46" s="106">
        <v>100</v>
      </c>
      <c r="AB46" s="106">
        <v>220</v>
      </c>
    </row>
    <row r="47" spans="1:28" s="49" customFormat="1" ht="14.25" customHeight="1">
      <c r="A47" s="298"/>
      <c r="B47" s="298"/>
      <c r="C47" s="195">
        <v>38</v>
      </c>
      <c r="D47" s="195" t="s">
        <v>25</v>
      </c>
      <c r="E47" s="106">
        <f t="shared" si="0"/>
        <v>0</v>
      </c>
      <c r="F47" s="106">
        <v>0</v>
      </c>
      <c r="G47" s="106">
        <v>0</v>
      </c>
      <c r="H47" s="106">
        <f t="shared" si="1"/>
        <v>0</v>
      </c>
      <c r="I47" s="106"/>
      <c r="J47" s="106"/>
      <c r="K47" s="106">
        <f t="shared" si="2"/>
        <v>20</v>
      </c>
      <c r="L47" s="106"/>
      <c r="M47" s="106">
        <v>20</v>
      </c>
      <c r="N47" s="106">
        <v>92</v>
      </c>
      <c r="O47" s="106">
        <v>0</v>
      </c>
      <c r="P47" s="106">
        <v>0</v>
      </c>
      <c r="Q47" s="106">
        <f t="shared" si="4"/>
        <v>35</v>
      </c>
      <c r="R47" s="106">
        <v>0</v>
      </c>
      <c r="S47" s="106">
        <v>35</v>
      </c>
      <c r="T47" s="106">
        <f t="shared" si="5"/>
        <v>8</v>
      </c>
      <c r="U47" s="106">
        <v>4</v>
      </c>
      <c r="V47" s="106">
        <v>4</v>
      </c>
      <c r="W47" s="106">
        <f t="shared" si="6"/>
        <v>0</v>
      </c>
      <c r="X47" s="106"/>
      <c r="Y47" s="106"/>
      <c r="Z47" s="106">
        <f t="shared" si="7"/>
        <v>41</v>
      </c>
      <c r="AA47" s="106">
        <v>17</v>
      </c>
      <c r="AB47" s="106">
        <v>24</v>
      </c>
    </row>
    <row r="48" spans="1:28" s="49" customFormat="1" ht="14.25" customHeight="1">
      <c r="A48" s="298"/>
      <c r="B48" s="298"/>
      <c r="C48" s="195">
        <v>39</v>
      </c>
      <c r="D48" s="195" t="s">
        <v>479</v>
      </c>
      <c r="E48" s="106">
        <f t="shared" si="0"/>
        <v>2</v>
      </c>
      <c r="F48" s="106">
        <v>1</v>
      </c>
      <c r="G48" s="106">
        <v>1</v>
      </c>
      <c r="H48" s="106">
        <f t="shared" si="1"/>
        <v>0</v>
      </c>
      <c r="I48" s="106"/>
      <c r="J48" s="106"/>
      <c r="K48" s="106">
        <f t="shared" si="2"/>
        <v>0</v>
      </c>
      <c r="L48" s="106"/>
      <c r="M48" s="106"/>
      <c r="N48" s="106">
        <f t="shared" si="3"/>
        <v>10</v>
      </c>
      <c r="O48" s="106"/>
      <c r="P48" s="106">
        <v>10</v>
      </c>
      <c r="Q48" s="106">
        <f t="shared" si="4"/>
        <v>0</v>
      </c>
      <c r="R48" s="106"/>
      <c r="S48" s="106"/>
      <c r="T48" s="106">
        <f t="shared" si="5"/>
        <v>0</v>
      </c>
      <c r="U48" s="106"/>
      <c r="V48" s="106"/>
      <c r="W48" s="106">
        <f t="shared" si="6"/>
        <v>0</v>
      </c>
      <c r="X48" s="106"/>
      <c r="Y48" s="106"/>
      <c r="Z48" s="106">
        <f t="shared" si="7"/>
        <v>0</v>
      </c>
      <c r="AA48" s="106"/>
      <c r="AB48" s="106"/>
    </row>
    <row r="49" spans="1:28" s="49" customFormat="1" ht="14.25" customHeight="1">
      <c r="A49" s="298"/>
      <c r="B49" s="298"/>
      <c r="C49" s="195">
        <v>40</v>
      </c>
      <c r="D49" s="195" t="s">
        <v>26</v>
      </c>
      <c r="E49" s="106">
        <f t="shared" si="0"/>
        <v>4</v>
      </c>
      <c r="F49" s="106">
        <v>0</v>
      </c>
      <c r="G49" s="106">
        <v>4</v>
      </c>
      <c r="H49" s="106">
        <f t="shared" si="1"/>
        <v>0</v>
      </c>
      <c r="I49" s="106"/>
      <c r="J49" s="106"/>
      <c r="K49" s="106">
        <f t="shared" si="2"/>
        <v>0</v>
      </c>
      <c r="L49" s="106"/>
      <c r="M49" s="106"/>
      <c r="N49" s="106">
        <f t="shared" si="3"/>
        <v>0</v>
      </c>
      <c r="O49" s="106"/>
      <c r="P49" s="106"/>
      <c r="Q49" s="106">
        <f t="shared" si="4"/>
        <v>0</v>
      </c>
      <c r="R49" s="106"/>
      <c r="S49" s="106"/>
      <c r="T49" s="106">
        <f t="shared" si="5"/>
        <v>8</v>
      </c>
      <c r="U49" s="106">
        <v>4</v>
      </c>
      <c r="V49" s="106">
        <v>4</v>
      </c>
      <c r="W49" s="106">
        <f t="shared" si="6"/>
        <v>0</v>
      </c>
      <c r="X49" s="106"/>
      <c r="Y49" s="106"/>
      <c r="Z49" s="106">
        <f t="shared" si="7"/>
        <v>0</v>
      </c>
      <c r="AA49" s="106"/>
      <c r="AB49" s="106"/>
    </row>
    <row r="50" spans="1:28" s="49" customFormat="1" ht="14.25" customHeight="1">
      <c r="A50" s="298"/>
      <c r="B50" s="362"/>
      <c r="C50" s="363" t="s">
        <v>354</v>
      </c>
      <c r="D50" s="364"/>
      <c r="E50" s="106">
        <f>SUM(E45:E49)</f>
        <v>14</v>
      </c>
      <c r="F50" s="106">
        <f aca="true" t="shared" si="14" ref="F50:AB50">SUM(F45:F49)</f>
        <v>6</v>
      </c>
      <c r="G50" s="106">
        <f t="shared" si="14"/>
        <v>8</v>
      </c>
      <c r="H50" s="106">
        <f t="shared" si="14"/>
        <v>0</v>
      </c>
      <c r="I50" s="106">
        <f t="shared" si="14"/>
        <v>0</v>
      </c>
      <c r="J50" s="106">
        <f t="shared" si="14"/>
        <v>0</v>
      </c>
      <c r="K50" s="106">
        <f t="shared" si="14"/>
        <v>20</v>
      </c>
      <c r="L50" s="106">
        <f t="shared" si="14"/>
        <v>0</v>
      </c>
      <c r="M50" s="106">
        <f t="shared" si="14"/>
        <v>20</v>
      </c>
      <c r="N50" s="106">
        <f t="shared" si="14"/>
        <v>1160</v>
      </c>
      <c r="O50" s="106">
        <f t="shared" si="14"/>
        <v>442</v>
      </c>
      <c r="P50" s="106">
        <f t="shared" si="14"/>
        <v>626</v>
      </c>
      <c r="Q50" s="106">
        <f t="shared" si="14"/>
        <v>90</v>
      </c>
      <c r="R50" s="106">
        <f t="shared" si="14"/>
        <v>15</v>
      </c>
      <c r="S50" s="106">
        <f t="shared" si="14"/>
        <v>75</v>
      </c>
      <c r="T50" s="106">
        <f t="shared" si="14"/>
        <v>36</v>
      </c>
      <c r="U50" s="106">
        <f t="shared" si="14"/>
        <v>18</v>
      </c>
      <c r="V50" s="106">
        <f t="shared" si="14"/>
        <v>18</v>
      </c>
      <c r="W50" s="106">
        <f t="shared" si="14"/>
        <v>18</v>
      </c>
      <c r="X50" s="106">
        <f t="shared" si="14"/>
        <v>9</v>
      </c>
      <c r="Y50" s="106">
        <f t="shared" si="14"/>
        <v>9</v>
      </c>
      <c r="Z50" s="106">
        <f t="shared" si="14"/>
        <v>361</v>
      </c>
      <c r="AA50" s="106">
        <f t="shared" si="14"/>
        <v>117</v>
      </c>
      <c r="AB50" s="106">
        <f t="shared" si="14"/>
        <v>244</v>
      </c>
    </row>
    <row r="51" spans="1:28" s="49" customFormat="1" ht="14.25" customHeight="1">
      <c r="A51" s="362"/>
      <c r="B51" s="356" t="s">
        <v>220</v>
      </c>
      <c r="C51" s="356"/>
      <c r="D51" s="293"/>
      <c r="E51" s="106">
        <f>E50+E44+E34</f>
        <v>92</v>
      </c>
      <c r="F51" s="106">
        <f aca="true" t="shared" si="15" ref="F51:AB51">F50+F44+F34</f>
        <v>46</v>
      </c>
      <c r="G51" s="106">
        <f t="shared" si="15"/>
        <v>46</v>
      </c>
      <c r="H51" s="106">
        <f t="shared" si="15"/>
        <v>233</v>
      </c>
      <c r="I51" s="106">
        <f t="shared" si="15"/>
        <v>57</v>
      </c>
      <c r="J51" s="106">
        <f t="shared" si="15"/>
        <v>176</v>
      </c>
      <c r="K51" s="106">
        <f t="shared" si="15"/>
        <v>337</v>
      </c>
      <c r="L51" s="106">
        <f t="shared" si="15"/>
        <v>50</v>
      </c>
      <c r="M51" s="106">
        <f t="shared" si="15"/>
        <v>287</v>
      </c>
      <c r="N51" s="106">
        <f t="shared" si="15"/>
        <v>3912</v>
      </c>
      <c r="O51" s="106">
        <f t="shared" si="15"/>
        <v>1325</v>
      </c>
      <c r="P51" s="106">
        <f t="shared" si="15"/>
        <v>2495</v>
      </c>
      <c r="Q51" s="106">
        <f t="shared" si="15"/>
        <v>765</v>
      </c>
      <c r="R51" s="106">
        <f t="shared" si="15"/>
        <v>219</v>
      </c>
      <c r="S51" s="106">
        <f t="shared" si="15"/>
        <v>546</v>
      </c>
      <c r="T51" s="106">
        <f t="shared" si="15"/>
        <v>123</v>
      </c>
      <c r="U51" s="106">
        <f t="shared" si="15"/>
        <v>60</v>
      </c>
      <c r="V51" s="106">
        <f t="shared" si="15"/>
        <v>63</v>
      </c>
      <c r="W51" s="106">
        <f t="shared" si="15"/>
        <v>76</v>
      </c>
      <c r="X51" s="106">
        <f t="shared" si="15"/>
        <v>38</v>
      </c>
      <c r="Y51" s="106">
        <f t="shared" si="15"/>
        <v>38</v>
      </c>
      <c r="Z51" s="106">
        <f t="shared" si="15"/>
        <v>1911</v>
      </c>
      <c r="AA51" s="106">
        <f t="shared" si="15"/>
        <v>669</v>
      </c>
      <c r="AB51" s="106">
        <f t="shared" si="15"/>
        <v>1242</v>
      </c>
    </row>
    <row r="52" spans="1:28" s="49" customFormat="1" ht="15" customHeight="1">
      <c r="A52" s="371" t="s">
        <v>351</v>
      </c>
      <c r="B52" s="297" t="s">
        <v>340</v>
      </c>
      <c r="C52" s="195">
        <v>41</v>
      </c>
      <c r="D52" s="195" t="s">
        <v>27</v>
      </c>
      <c r="E52" s="106">
        <f t="shared" si="0"/>
        <v>1</v>
      </c>
      <c r="F52" s="106">
        <v>0</v>
      </c>
      <c r="G52" s="106">
        <v>1</v>
      </c>
      <c r="H52" s="106">
        <f t="shared" si="1"/>
        <v>0</v>
      </c>
      <c r="I52" s="106"/>
      <c r="J52" s="106"/>
      <c r="K52" s="106">
        <f t="shared" si="2"/>
        <v>15</v>
      </c>
      <c r="L52" s="106">
        <v>3</v>
      </c>
      <c r="M52" s="106">
        <v>12</v>
      </c>
      <c r="N52" s="106">
        <f t="shared" si="3"/>
        <v>0</v>
      </c>
      <c r="O52" s="106"/>
      <c r="P52" s="106"/>
      <c r="Q52" s="106">
        <f t="shared" si="4"/>
        <v>81</v>
      </c>
      <c r="R52" s="106">
        <v>25</v>
      </c>
      <c r="S52" s="106">
        <v>56</v>
      </c>
      <c r="T52" s="106">
        <f t="shared" si="5"/>
        <v>6</v>
      </c>
      <c r="U52" s="106">
        <v>3</v>
      </c>
      <c r="V52" s="106">
        <v>3</v>
      </c>
      <c r="W52" s="106">
        <f t="shared" si="6"/>
        <v>0</v>
      </c>
      <c r="X52" s="106"/>
      <c r="Y52" s="106"/>
      <c r="Z52" s="106">
        <f t="shared" si="7"/>
        <v>1055</v>
      </c>
      <c r="AA52" s="106">
        <v>385</v>
      </c>
      <c r="AB52" s="106">
        <v>670</v>
      </c>
    </row>
    <row r="53" spans="1:28" s="49" customFormat="1" ht="15.75" customHeight="1">
      <c r="A53" s="365"/>
      <c r="B53" s="298"/>
      <c r="C53" s="195">
        <v>42</v>
      </c>
      <c r="D53" s="195" t="s">
        <v>123</v>
      </c>
      <c r="E53" s="106">
        <f t="shared" si="0"/>
        <v>2</v>
      </c>
      <c r="F53" s="106">
        <v>1</v>
      </c>
      <c r="G53" s="106">
        <v>1</v>
      </c>
      <c r="H53" s="106">
        <f t="shared" si="1"/>
        <v>0</v>
      </c>
      <c r="I53" s="106"/>
      <c r="J53" s="106"/>
      <c r="K53" s="106">
        <f t="shared" si="2"/>
        <v>0</v>
      </c>
      <c r="L53" s="106"/>
      <c r="M53" s="106"/>
      <c r="N53" s="106">
        <f t="shared" si="3"/>
        <v>0</v>
      </c>
      <c r="O53" s="106"/>
      <c r="P53" s="106"/>
      <c r="Q53" s="106">
        <f t="shared" si="4"/>
        <v>0</v>
      </c>
      <c r="R53" s="106"/>
      <c r="S53" s="106"/>
      <c r="T53" s="106">
        <f t="shared" si="5"/>
        <v>6</v>
      </c>
      <c r="U53" s="106">
        <v>3</v>
      </c>
      <c r="V53" s="106">
        <v>3</v>
      </c>
      <c r="W53" s="106">
        <f t="shared" si="6"/>
        <v>0</v>
      </c>
      <c r="X53" s="106"/>
      <c r="Y53" s="106"/>
      <c r="Z53" s="106">
        <f t="shared" si="7"/>
        <v>0</v>
      </c>
      <c r="AA53" s="106"/>
      <c r="AB53" s="106"/>
    </row>
    <row r="54" spans="1:28" s="49" customFormat="1" ht="15.75" customHeight="1">
      <c r="A54" s="365"/>
      <c r="B54" s="298"/>
      <c r="C54" s="195">
        <v>43</v>
      </c>
      <c r="D54" s="195" t="s">
        <v>28</v>
      </c>
      <c r="E54" s="106">
        <f t="shared" si="0"/>
        <v>1</v>
      </c>
      <c r="F54" s="106">
        <v>0</v>
      </c>
      <c r="G54" s="106">
        <v>1</v>
      </c>
      <c r="H54" s="106">
        <f t="shared" si="1"/>
        <v>0</v>
      </c>
      <c r="I54" s="106"/>
      <c r="J54" s="106"/>
      <c r="K54" s="106">
        <f t="shared" si="2"/>
        <v>0</v>
      </c>
      <c r="L54" s="106"/>
      <c r="M54" s="106"/>
      <c r="N54" s="106">
        <f t="shared" si="3"/>
        <v>0</v>
      </c>
      <c r="O54" s="106"/>
      <c r="P54" s="106"/>
      <c r="Q54" s="106">
        <f t="shared" si="4"/>
        <v>114</v>
      </c>
      <c r="R54" s="106">
        <v>71</v>
      </c>
      <c r="S54" s="106">
        <v>43</v>
      </c>
      <c r="T54" s="106">
        <f t="shared" si="5"/>
        <v>32</v>
      </c>
      <c r="U54" s="106">
        <v>16</v>
      </c>
      <c r="V54" s="106">
        <v>16</v>
      </c>
      <c r="W54" s="106">
        <f t="shared" si="6"/>
        <v>10</v>
      </c>
      <c r="X54" s="106">
        <v>5</v>
      </c>
      <c r="Y54" s="106">
        <v>5</v>
      </c>
      <c r="Z54" s="106">
        <f t="shared" si="7"/>
        <v>3</v>
      </c>
      <c r="AA54" s="106">
        <v>2</v>
      </c>
      <c r="AB54" s="106">
        <v>1</v>
      </c>
    </row>
    <row r="55" spans="1:28" s="49" customFormat="1" ht="15.75" customHeight="1">
      <c r="A55" s="365"/>
      <c r="B55" s="298"/>
      <c r="C55" s="195">
        <v>44</v>
      </c>
      <c r="D55" s="195" t="s">
        <v>29</v>
      </c>
      <c r="E55" s="106">
        <f t="shared" si="0"/>
        <v>1</v>
      </c>
      <c r="F55" s="106">
        <v>0</v>
      </c>
      <c r="G55" s="106">
        <v>1</v>
      </c>
      <c r="H55" s="106">
        <f t="shared" si="1"/>
        <v>0</v>
      </c>
      <c r="I55" s="106"/>
      <c r="J55" s="106"/>
      <c r="K55" s="106">
        <f t="shared" si="2"/>
        <v>30</v>
      </c>
      <c r="L55" s="106">
        <v>10</v>
      </c>
      <c r="M55" s="106">
        <v>20</v>
      </c>
      <c r="N55" s="106">
        <f t="shared" si="3"/>
        <v>0</v>
      </c>
      <c r="O55" s="106">
        <v>0</v>
      </c>
      <c r="P55" s="106">
        <v>0</v>
      </c>
      <c r="Q55" s="106">
        <f t="shared" si="4"/>
        <v>0</v>
      </c>
      <c r="R55" s="106">
        <v>0</v>
      </c>
      <c r="S55" s="106">
        <v>0</v>
      </c>
      <c r="T55" s="106">
        <f t="shared" si="5"/>
        <v>6</v>
      </c>
      <c r="U55" s="106">
        <v>3</v>
      </c>
      <c r="V55" s="106">
        <v>3</v>
      </c>
      <c r="W55" s="106">
        <f t="shared" si="6"/>
        <v>0</v>
      </c>
      <c r="X55" s="106">
        <v>0</v>
      </c>
      <c r="Y55" s="106">
        <v>0</v>
      </c>
      <c r="Z55" s="106">
        <f t="shared" si="7"/>
        <v>180</v>
      </c>
      <c r="AA55" s="106">
        <v>60</v>
      </c>
      <c r="AB55" s="106">
        <v>120</v>
      </c>
    </row>
    <row r="56" spans="1:28" s="49" customFormat="1" ht="15.75" customHeight="1">
      <c r="A56" s="365"/>
      <c r="B56" s="298"/>
      <c r="C56" s="195">
        <v>45</v>
      </c>
      <c r="D56" s="195" t="s">
        <v>127</v>
      </c>
      <c r="E56" s="106">
        <f t="shared" si="0"/>
        <v>3</v>
      </c>
      <c r="F56" s="106">
        <v>1</v>
      </c>
      <c r="G56" s="106">
        <v>2</v>
      </c>
      <c r="H56" s="106">
        <f t="shared" si="1"/>
        <v>0</v>
      </c>
      <c r="I56" s="106"/>
      <c r="J56" s="106"/>
      <c r="K56" s="106">
        <f t="shared" si="2"/>
        <v>6</v>
      </c>
      <c r="L56" s="106">
        <v>1</v>
      </c>
      <c r="M56" s="106">
        <v>5</v>
      </c>
      <c r="N56" s="106">
        <f t="shared" si="3"/>
        <v>0</v>
      </c>
      <c r="O56" s="106"/>
      <c r="P56" s="106"/>
      <c r="Q56" s="106">
        <f t="shared" si="4"/>
        <v>380</v>
      </c>
      <c r="R56" s="106">
        <v>150</v>
      </c>
      <c r="S56" s="106">
        <v>230</v>
      </c>
      <c r="T56" s="106">
        <f t="shared" si="5"/>
        <v>14</v>
      </c>
      <c r="U56" s="106">
        <v>7</v>
      </c>
      <c r="V56" s="106">
        <v>7</v>
      </c>
      <c r="W56" s="106">
        <f t="shared" si="6"/>
        <v>0</v>
      </c>
      <c r="X56" s="106"/>
      <c r="Y56" s="106"/>
      <c r="Z56" s="106">
        <f t="shared" si="7"/>
        <v>0</v>
      </c>
      <c r="AA56" s="106"/>
      <c r="AB56" s="106"/>
    </row>
    <row r="57" spans="1:28" s="49" customFormat="1" ht="15.75" customHeight="1">
      <c r="A57" s="365"/>
      <c r="B57" s="365"/>
      <c r="C57" s="363" t="s">
        <v>354</v>
      </c>
      <c r="D57" s="366"/>
      <c r="E57" s="106">
        <f>SUM(E52:E56)</f>
        <v>8</v>
      </c>
      <c r="F57" s="106">
        <f aca="true" t="shared" si="16" ref="F57:AB57">SUM(F52:F56)</f>
        <v>2</v>
      </c>
      <c r="G57" s="106">
        <f t="shared" si="16"/>
        <v>6</v>
      </c>
      <c r="H57" s="106">
        <f t="shared" si="16"/>
        <v>0</v>
      </c>
      <c r="I57" s="106">
        <f t="shared" si="16"/>
        <v>0</v>
      </c>
      <c r="J57" s="106">
        <f t="shared" si="16"/>
        <v>0</v>
      </c>
      <c r="K57" s="106">
        <f t="shared" si="16"/>
        <v>51</v>
      </c>
      <c r="L57" s="106">
        <f t="shared" si="16"/>
        <v>14</v>
      </c>
      <c r="M57" s="106">
        <f t="shared" si="16"/>
        <v>37</v>
      </c>
      <c r="N57" s="106">
        <f t="shared" si="16"/>
        <v>0</v>
      </c>
      <c r="O57" s="106">
        <f t="shared" si="16"/>
        <v>0</v>
      </c>
      <c r="P57" s="106">
        <f t="shared" si="16"/>
        <v>0</v>
      </c>
      <c r="Q57" s="106">
        <f t="shared" si="16"/>
        <v>575</v>
      </c>
      <c r="R57" s="106">
        <f t="shared" si="16"/>
        <v>246</v>
      </c>
      <c r="S57" s="106">
        <f t="shared" si="16"/>
        <v>329</v>
      </c>
      <c r="T57" s="106">
        <f t="shared" si="16"/>
        <v>64</v>
      </c>
      <c r="U57" s="106">
        <f t="shared" si="16"/>
        <v>32</v>
      </c>
      <c r="V57" s="106">
        <f t="shared" si="16"/>
        <v>32</v>
      </c>
      <c r="W57" s="106">
        <f t="shared" si="16"/>
        <v>10</v>
      </c>
      <c r="X57" s="106">
        <f t="shared" si="16"/>
        <v>5</v>
      </c>
      <c r="Y57" s="106">
        <f t="shared" si="16"/>
        <v>5</v>
      </c>
      <c r="Z57" s="106">
        <f t="shared" si="16"/>
        <v>1238</v>
      </c>
      <c r="AA57" s="106">
        <f t="shared" si="16"/>
        <v>447</v>
      </c>
      <c r="AB57" s="106">
        <f t="shared" si="16"/>
        <v>791</v>
      </c>
    </row>
    <row r="58" spans="1:28" s="49" customFormat="1" ht="15.75" customHeight="1">
      <c r="A58" s="365"/>
      <c r="B58" s="297" t="s">
        <v>341</v>
      </c>
      <c r="C58" s="195">
        <v>46</v>
      </c>
      <c r="D58" s="12" t="s">
        <v>555</v>
      </c>
      <c r="E58" s="106">
        <f t="shared" si="0"/>
        <v>0</v>
      </c>
      <c r="F58" s="106"/>
      <c r="G58" s="106"/>
      <c r="H58" s="106">
        <f t="shared" si="1"/>
        <v>0</v>
      </c>
      <c r="I58" s="106"/>
      <c r="J58" s="106"/>
      <c r="K58" s="106">
        <f t="shared" si="2"/>
        <v>0</v>
      </c>
      <c r="L58" s="106"/>
      <c r="M58" s="106"/>
      <c r="N58" s="106">
        <f t="shared" si="3"/>
        <v>4</v>
      </c>
      <c r="O58" s="106">
        <v>4</v>
      </c>
      <c r="P58" s="106"/>
      <c r="Q58" s="106">
        <f t="shared" si="4"/>
        <v>0</v>
      </c>
      <c r="R58" s="106"/>
      <c r="S58" s="106"/>
      <c r="T58" s="106">
        <f t="shared" si="5"/>
        <v>4</v>
      </c>
      <c r="U58" s="106">
        <v>2</v>
      </c>
      <c r="V58" s="106">
        <v>2</v>
      </c>
      <c r="W58" s="106">
        <f t="shared" si="6"/>
        <v>2</v>
      </c>
      <c r="X58" s="106">
        <v>1</v>
      </c>
      <c r="Y58" s="106">
        <v>1</v>
      </c>
      <c r="Z58" s="106">
        <f t="shared" si="7"/>
        <v>643</v>
      </c>
      <c r="AA58" s="106">
        <v>205</v>
      </c>
      <c r="AB58" s="106">
        <v>438</v>
      </c>
    </row>
    <row r="59" spans="1:28" s="49" customFormat="1" ht="15.75" customHeight="1">
      <c r="A59" s="365"/>
      <c r="B59" s="298"/>
      <c r="C59" s="195">
        <v>47</v>
      </c>
      <c r="D59" s="195" t="s">
        <v>503</v>
      </c>
      <c r="E59" s="106">
        <f t="shared" si="0"/>
        <v>3</v>
      </c>
      <c r="F59" s="106">
        <v>1</v>
      </c>
      <c r="G59" s="106">
        <v>2</v>
      </c>
      <c r="H59" s="106">
        <f t="shared" si="1"/>
        <v>0</v>
      </c>
      <c r="I59" s="106"/>
      <c r="J59" s="106"/>
      <c r="K59" s="106">
        <f t="shared" si="2"/>
        <v>0</v>
      </c>
      <c r="L59" s="106"/>
      <c r="M59" s="106"/>
      <c r="N59" s="106">
        <f t="shared" si="3"/>
        <v>0</v>
      </c>
      <c r="O59" s="106"/>
      <c r="P59" s="106"/>
      <c r="Q59" s="106">
        <f t="shared" si="4"/>
        <v>68</v>
      </c>
      <c r="R59" s="106">
        <v>25</v>
      </c>
      <c r="S59" s="106">
        <v>43</v>
      </c>
      <c r="T59" s="106">
        <f t="shared" si="5"/>
        <v>6</v>
      </c>
      <c r="U59" s="106">
        <v>3</v>
      </c>
      <c r="V59" s="106">
        <v>3</v>
      </c>
      <c r="W59" s="106">
        <f t="shared" si="6"/>
        <v>12</v>
      </c>
      <c r="X59" s="106">
        <v>6</v>
      </c>
      <c r="Y59" s="106">
        <v>6</v>
      </c>
      <c r="Z59" s="106">
        <f t="shared" si="7"/>
        <v>0</v>
      </c>
      <c r="AA59" s="106"/>
      <c r="AB59" s="106"/>
    </row>
    <row r="60" spans="1:28" s="49" customFormat="1" ht="15.75" customHeight="1">
      <c r="A60" s="365"/>
      <c r="B60" s="298"/>
      <c r="C60" s="195">
        <v>48</v>
      </c>
      <c r="D60" s="195" t="s">
        <v>70</v>
      </c>
      <c r="E60" s="106">
        <f t="shared" si="0"/>
        <v>4</v>
      </c>
      <c r="F60" s="106">
        <v>2</v>
      </c>
      <c r="G60" s="106">
        <v>2</v>
      </c>
      <c r="H60" s="106">
        <f t="shared" si="1"/>
        <v>0</v>
      </c>
      <c r="I60" s="106"/>
      <c r="J60" s="106"/>
      <c r="K60" s="106">
        <f t="shared" si="2"/>
        <v>0</v>
      </c>
      <c r="L60" s="106"/>
      <c r="M60" s="106"/>
      <c r="N60" s="106">
        <f t="shared" si="3"/>
        <v>0</v>
      </c>
      <c r="O60" s="106"/>
      <c r="P60" s="106"/>
      <c r="Q60" s="106">
        <f t="shared" si="4"/>
        <v>1</v>
      </c>
      <c r="R60" s="106">
        <v>1</v>
      </c>
      <c r="S60" s="106">
        <v>0</v>
      </c>
      <c r="T60" s="106">
        <f t="shared" si="5"/>
        <v>4</v>
      </c>
      <c r="U60" s="106">
        <v>2</v>
      </c>
      <c r="V60" s="106">
        <v>2</v>
      </c>
      <c r="W60" s="106">
        <f t="shared" si="6"/>
        <v>4</v>
      </c>
      <c r="X60" s="106">
        <v>2</v>
      </c>
      <c r="Y60" s="106">
        <v>2</v>
      </c>
      <c r="Z60" s="106">
        <f t="shared" si="7"/>
        <v>0</v>
      </c>
      <c r="AA60" s="106">
        <v>0</v>
      </c>
      <c r="AB60" s="106">
        <v>0</v>
      </c>
    </row>
    <row r="61" spans="1:28" s="49" customFormat="1" ht="15.75" customHeight="1">
      <c r="A61" s="365"/>
      <c r="B61" s="298"/>
      <c r="C61" s="195">
        <v>49</v>
      </c>
      <c r="D61" s="195" t="s">
        <v>124</v>
      </c>
      <c r="E61" s="106">
        <f t="shared" si="0"/>
        <v>2</v>
      </c>
      <c r="F61" s="106">
        <v>0</v>
      </c>
      <c r="G61" s="106">
        <v>2</v>
      </c>
      <c r="H61" s="106">
        <f t="shared" si="1"/>
        <v>0</v>
      </c>
      <c r="I61" s="106"/>
      <c r="J61" s="106"/>
      <c r="K61" s="106">
        <f t="shared" si="2"/>
        <v>51</v>
      </c>
      <c r="L61" s="106">
        <v>6</v>
      </c>
      <c r="M61" s="106">
        <v>45</v>
      </c>
      <c r="N61" s="106">
        <f t="shared" si="3"/>
        <v>0</v>
      </c>
      <c r="O61" s="106"/>
      <c r="P61" s="106"/>
      <c r="Q61" s="106">
        <f t="shared" si="4"/>
        <v>57</v>
      </c>
      <c r="R61" s="106">
        <v>6</v>
      </c>
      <c r="S61" s="106">
        <v>51</v>
      </c>
      <c r="T61" s="106">
        <f t="shared" si="5"/>
        <v>10</v>
      </c>
      <c r="U61" s="106">
        <v>5</v>
      </c>
      <c r="V61" s="106">
        <v>5</v>
      </c>
      <c r="W61" s="106">
        <f t="shared" si="6"/>
        <v>2</v>
      </c>
      <c r="X61" s="106">
        <v>1</v>
      </c>
      <c r="Y61" s="106">
        <v>1</v>
      </c>
      <c r="Z61" s="106">
        <f t="shared" si="7"/>
        <v>790</v>
      </c>
      <c r="AA61" s="106">
        <v>230</v>
      </c>
      <c r="AB61" s="106">
        <v>560</v>
      </c>
    </row>
    <row r="62" spans="1:28" s="49" customFormat="1" ht="15.75" customHeight="1">
      <c r="A62" s="365"/>
      <c r="B62" s="298"/>
      <c r="C62" s="195">
        <v>50</v>
      </c>
      <c r="D62" s="195" t="s">
        <v>30</v>
      </c>
      <c r="E62" s="106">
        <f t="shared" si="0"/>
        <v>0</v>
      </c>
      <c r="F62" s="106"/>
      <c r="G62" s="106"/>
      <c r="H62" s="106">
        <f t="shared" si="1"/>
        <v>0</v>
      </c>
      <c r="I62" s="106"/>
      <c r="J62" s="106"/>
      <c r="K62" s="106">
        <f t="shared" si="2"/>
        <v>0</v>
      </c>
      <c r="L62" s="106"/>
      <c r="M62" s="106"/>
      <c r="N62" s="106">
        <f t="shared" si="3"/>
        <v>0</v>
      </c>
      <c r="O62" s="106"/>
      <c r="P62" s="106"/>
      <c r="Q62" s="106">
        <f t="shared" si="4"/>
        <v>0</v>
      </c>
      <c r="R62" s="106"/>
      <c r="S62" s="106"/>
      <c r="T62" s="106">
        <f t="shared" si="5"/>
        <v>0</v>
      </c>
      <c r="U62" s="106"/>
      <c r="V62" s="106"/>
      <c r="W62" s="106">
        <f t="shared" si="6"/>
        <v>0</v>
      </c>
      <c r="X62" s="106"/>
      <c r="Y62" s="106"/>
      <c r="Z62" s="106">
        <f t="shared" si="7"/>
        <v>0</v>
      </c>
      <c r="AA62" s="106"/>
      <c r="AB62" s="106"/>
    </row>
    <row r="63" spans="1:28" s="49" customFormat="1" ht="15.75" customHeight="1">
      <c r="A63" s="365"/>
      <c r="B63" s="298"/>
      <c r="C63" s="195">
        <v>51</v>
      </c>
      <c r="D63" s="195" t="s">
        <v>31</v>
      </c>
      <c r="E63" s="106">
        <f t="shared" si="0"/>
        <v>1</v>
      </c>
      <c r="F63" s="106">
        <v>1</v>
      </c>
      <c r="G63" s="106">
        <v>0</v>
      </c>
      <c r="H63" s="106">
        <f t="shared" si="1"/>
        <v>0</v>
      </c>
      <c r="I63" s="106"/>
      <c r="J63" s="106"/>
      <c r="K63" s="106">
        <f t="shared" si="2"/>
        <v>0</v>
      </c>
      <c r="L63" s="106"/>
      <c r="M63" s="106"/>
      <c r="N63" s="106">
        <f t="shared" si="3"/>
        <v>1205</v>
      </c>
      <c r="O63" s="106">
        <v>375</v>
      </c>
      <c r="P63" s="106">
        <v>830</v>
      </c>
      <c r="Q63" s="106">
        <f t="shared" si="4"/>
        <v>48</v>
      </c>
      <c r="R63" s="106">
        <v>20</v>
      </c>
      <c r="S63" s="106">
        <v>28</v>
      </c>
      <c r="T63" s="106">
        <f t="shared" si="5"/>
        <v>18</v>
      </c>
      <c r="U63" s="106">
        <v>9</v>
      </c>
      <c r="V63" s="106">
        <v>9</v>
      </c>
      <c r="W63" s="106">
        <f t="shared" si="6"/>
        <v>0</v>
      </c>
      <c r="X63" s="106"/>
      <c r="Y63" s="106"/>
      <c r="Z63" s="106">
        <f t="shared" si="7"/>
        <v>260</v>
      </c>
      <c r="AA63" s="106">
        <v>70</v>
      </c>
      <c r="AB63" s="106">
        <v>190</v>
      </c>
    </row>
    <row r="64" spans="1:28" s="49" customFormat="1" ht="15.75" customHeight="1">
      <c r="A64" s="365"/>
      <c r="B64" s="365"/>
      <c r="C64" s="363" t="s">
        <v>354</v>
      </c>
      <c r="D64" s="364"/>
      <c r="E64" s="106">
        <f>SUM(E58:E63)</f>
        <v>10</v>
      </c>
      <c r="F64" s="106">
        <f aca="true" t="shared" si="17" ref="F64:AB64">SUM(F58:F63)</f>
        <v>4</v>
      </c>
      <c r="G64" s="106">
        <f t="shared" si="17"/>
        <v>6</v>
      </c>
      <c r="H64" s="106">
        <f t="shared" si="17"/>
        <v>0</v>
      </c>
      <c r="I64" s="106">
        <f t="shared" si="17"/>
        <v>0</v>
      </c>
      <c r="J64" s="106">
        <f t="shared" si="17"/>
        <v>0</v>
      </c>
      <c r="K64" s="106">
        <f t="shared" si="17"/>
        <v>51</v>
      </c>
      <c r="L64" s="106">
        <f t="shared" si="17"/>
        <v>6</v>
      </c>
      <c r="M64" s="106">
        <f t="shared" si="17"/>
        <v>45</v>
      </c>
      <c r="N64" s="106">
        <f t="shared" si="17"/>
        <v>1209</v>
      </c>
      <c r="O64" s="106">
        <f t="shared" si="17"/>
        <v>379</v>
      </c>
      <c r="P64" s="106">
        <f t="shared" si="17"/>
        <v>830</v>
      </c>
      <c r="Q64" s="106">
        <f t="shared" si="17"/>
        <v>174</v>
      </c>
      <c r="R64" s="106">
        <f t="shared" si="17"/>
        <v>52</v>
      </c>
      <c r="S64" s="106">
        <f t="shared" si="17"/>
        <v>122</v>
      </c>
      <c r="T64" s="106">
        <f t="shared" si="17"/>
        <v>42</v>
      </c>
      <c r="U64" s="106">
        <f t="shared" si="17"/>
        <v>21</v>
      </c>
      <c r="V64" s="106">
        <f t="shared" si="17"/>
        <v>21</v>
      </c>
      <c r="W64" s="106">
        <f t="shared" si="17"/>
        <v>20</v>
      </c>
      <c r="X64" s="106">
        <f t="shared" si="17"/>
        <v>10</v>
      </c>
      <c r="Y64" s="106">
        <f t="shared" si="17"/>
        <v>10</v>
      </c>
      <c r="Z64" s="106">
        <f t="shared" si="17"/>
        <v>1693</v>
      </c>
      <c r="AA64" s="106">
        <f t="shared" si="17"/>
        <v>505</v>
      </c>
      <c r="AB64" s="106">
        <f t="shared" si="17"/>
        <v>1188</v>
      </c>
    </row>
    <row r="65" spans="1:28" s="49" customFormat="1" ht="15.75" customHeight="1">
      <c r="A65" s="365"/>
      <c r="B65" s="297" t="s">
        <v>342</v>
      </c>
      <c r="C65" s="195">
        <v>52</v>
      </c>
      <c r="D65" s="195" t="s">
        <v>129</v>
      </c>
      <c r="E65" s="106">
        <f t="shared" si="0"/>
        <v>3</v>
      </c>
      <c r="F65" s="106">
        <v>2</v>
      </c>
      <c r="G65" s="106">
        <v>1</v>
      </c>
      <c r="H65" s="106">
        <f t="shared" si="1"/>
        <v>0</v>
      </c>
      <c r="I65" s="106"/>
      <c r="J65" s="106"/>
      <c r="K65" s="106">
        <f t="shared" si="2"/>
        <v>0</v>
      </c>
      <c r="L65" s="106"/>
      <c r="M65" s="106"/>
      <c r="N65" s="106">
        <f t="shared" si="3"/>
        <v>0</v>
      </c>
      <c r="O65" s="106"/>
      <c r="P65" s="106"/>
      <c r="Q65" s="106">
        <f t="shared" si="4"/>
        <v>0</v>
      </c>
      <c r="R65" s="106"/>
      <c r="S65" s="106"/>
      <c r="T65" s="106">
        <f t="shared" si="5"/>
        <v>4</v>
      </c>
      <c r="U65" s="106">
        <v>2</v>
      </c>
      <c r="V65" s="106">
        <v>2</v>
      </c>
      <c r="W65" s="106">
        <f t="shared" si="6"/>
        <v>0</v>
      </c>
      <c r="X65" s="106"/>
      <c r="Y65" s="106"/>
      <c r="Z65" s="106">
        <f t="shared" si="7"/>
        <v>0</v>
      </c>
      <c r="AA65" s="106"/>
      <c r="AB65" s="106"/>
    </row>
    <row r="66" spans="1:28" s="49" customFormat="1" ht="15.75" customHeight="1">
      <c r="A66" s="365"/>
      <c r="B66" s="298"/>
      <c r="C66" s="195">
        <v>53</v>
      </c>
      <c r="D66" s="195" t="s">
        <v>74</v>
      </c>
      <c r="E66" s="106">
        <f t="shared" si="0"/>
        <v>0</v>
      </c>
      <c r="F66" s="106"/>
      <c r="G66" s="106"/>
      <c r="H66" s="106">
        <f t="shared" si="1"/>
        <v>0</v>
      </c>
      <c r="I66" s="106"/>
      <c r="J66" s="106"/>
      <c r="K66" s="106">
        <f t="shared" si="2"/>
        <v>0</v>
      </c>
      <c r="L66" s="106"/>
      <c r="M66" s="106"/>
      <c r="N66" s="106">
        <f t="shared" si="3"/>
        <v>0</v>
      </c>
      <c r="O66" s="106"/>
      <c r="P66" s="106"/>
      <c r="Q66" s="106">
        <f t="shared" si="4"/>
        <v>5</v>
      </c>
      <c r="R66" s="106">
        <v>2</v>
      </c>
      <c r="S66" s="106">
        <v>3</v>
      </c>
      <c r="T66" s="106">
        <f t="shared" si="5"/>
        <v>1</v>
      </c>
      <c r="U66" s="106"/>
      <c r="V66" s="106">
        <v>1</v>
      </c>
      <c r="W66" s="106">
        <f t="shared" si="6"/>
        <v>0</v>
      </c>
      <c r="X66" s="106"/>
      <c r="Y66" s="106"/>
      <c r="Z66" s="106">
        <f t="shared" si="7"/>
        <v>0</v>
      </c>
      <c r="AA66" s="106"/>
      <c r="AB66" s="106"/>
    </row>
    <row r="67" spans="1:28" s="49" customFormat="1" ht="15.75" customHeight="1">
      <c r="A67" s="365"/>
      <c r="B67" s="298"/>
      <c r="C67" s="195">
        <v>54</v>
      </c>
      <c r="D67" s="72" t="s">
        <v>504</v>
      </c>
      <c r="E67" s="106">
        <f t="shared" si="0"/>
        <v>2</v>
      </c>
      <c r="F67" s="106">
        <v>1</v>
      </c>
      <c r="G67" s="106">
        <v>1</v>
      </c>
      <c r="H67" s="106">
        <f t="shared" si="1"/>
        <v>0</v>
      </c>
      <c r="I67" s="106"/>
      <c r="J67" s="106"/>
      <c r="K67" s="106">
        <f t="shared" si="2"/>
        <v>0</v>
      </c>
      <c r="L67" s="106"/>
      <c r="M67" s="106"/>
      <c r="N67" s="106">
        <f t="shared" si="3"/>
        <v>0</v>
      </c>
      <c r="O67" s="106"/>
      <c r="P67" s="106"/>
      <c r="Q67" s="106">
        <f t="shared" si="4"/>
        <v>3</v>
      </c>
      <c r="R67" s="106">
        <v>1</v>
      </c>
      <c r="S67" s="106">
        <v>2</v>
      </c>
      <c r="T67" s="106">
        <f t="shared" si="5"/>
        <v>2</v>
      </c>
      <c r="U67" s="106">
        <v>1</v>
      </c>
      <c r="V67" s="106">
        <v>1</v>
      </c>
      <c r="W67" s="106">
        <f t="shared" si="6"/>
        <v>4</v>
      </c>
      <c r="X67" s="106">
        <v>2</v>
      </c>
      <c r="Y67" s="106">
        <v>2</v>
      </c>
      <c r="Z67" s="106">
        <f t="shared" si="7"/>
        <v>16</v>
      </c>
      <c r="AA67" s="106">
        <v>2</v>
      </c>
      <c r="AB67" s="106">
        <v>14</v>
      </c>
    </row>
    <row r="68" spans="1:28" s="49" customFormat="1" ht="15.75" customHeight="1">
      <c r="A68" s="365"/>
      <c r="B68" s="298"/>
      <c r="C68" s="195">
        <v>55</v>
      </c>
      <c r="D68" s="195" t="s">
        <v>131</v>
      </c>
      <c r="E68" s="106">
        <f t="shared" si="0"/>
        <v>2</v>
      </c>
      <c r="F68" s="106">
        <v>2</v>
      </c>
      <c r="G68" s="106">
        <v>0</v>
      </c>
      <c r="H68" s="106">
        <f t="shared" si="1"/>
        <v>0</v>
      </c>
      <c r="I68" s="106"/>
      <c r="J68" s="106"/>
      <c r="K68" s="106">
        <f t="shared" si="2"/>
        <v>0</v>
      </c>
      <c r="L68" s="106"/>
      <c r="M68" s="106"/>
      <c r="N68" s="106">
        <f t="shared" si="3"/>
        <v>0</v>
      </c>
      <c r="O68" s="106"/>
      <c r="P68" s="106"/>
      <c r="Q68" s="106">
        <f t="shared" si="4"/>
        <v>3</v>
      </c>
      <c r="R68" s="106">
        <v>0</v>
      </c>
      <c r="S68" s="106">
        <v>3</v>
      </c>
      <c r="T68" s="106">
        <f t="shared" si="5"/>
        <v>0</v>
      </c>
      <c r="U68" s="106"/>
      <c r="V68" s="106"/>
      <c r="W68" s="106">
        <f t="shared" si="6"/>
        <v>0</v>
      </c>
      <c r="X68" s="106"/>
      <c r="Y68" s="106"/>
      <c r="Z68" s="106">
        <f t="shared" si="7"/>
        <v>0</v>
      </c>
      <c r="AA68" s="106"/>
      <c r="AB68" s="106"/>
    </row>
    <row r="69" spans="1:28" s="49" customFormat="1" ht="15.75" customHeight="1">
      <c r="A69" s="365"/>
      <c r="B69" s="298"/>
      <c r="C69" s="195">
        <v>56</v>
      </c>
      <c r="D69" s="195" t="s">
        <v>32</v>
      </c>
      <c r="E69" s="106">
        <f aca="true" t="shared" si="18" ref="E69:E95">SUM(F69:G69)</f>
        <v>1</v>
      </c>
      <c r="F69" s="106">
        <v>0</v>
      </c>
      <c r="G69" s="106">
        <v>1</v>
      </c>
      <c r="H69" s="106">
        <f aca="true" t="shared" si="19" ref="H69:H95">SUM(I69:J69)</f>
        <v>0</v>
      </c>
      <c r="I69" s="106"/>
      <c r="J69" s="106"/>
      <c r="K69" s="106">
        <f aca="true" t="shared" si="20" ref="K69:K95">SUM(L69:M69)</f>
        <v>0</v>
      </c>
      <c r="L69" s="106"/>
      <c r="M69" s="106"/>
      <c r="N69" s="106">
        <f aca="true" t="shared" si="21" ref="N69:N95">SUM(O69:P69)</f>
        <v>0</v>
      </c>
      <c r="O69" s="106"/>
      <c r="P69" s="106"/>
      <c r="Q69" s="106">
        <f aca="true" t="shared" si="22" ref="Q69:Q95">SUM(R69:S69)</f>
        <v>0</v>
      </c>
      <c r="R69" s="106"/>
      <c r="S69" s="106"/>
      <c r="T69" s="106">
        <f aca="true" t="shared" si="23" ref="T69:T95">SUM(U69:V69)</f>
        <v>10</v>
      </c>
      <c r="U69" s="106">
        <v>5</v>
      </c>
      <c r="V69" s="106">
        <v>5</v>
      </c>
      <c r="W69" s="106">
        <f aca="true" t="shared" si="24" ref="W69:W95">SUM(X69:Y69)</f>
        <v>0</v>
      </c>
      <c r="X69" s="106"/>
      <c r="Y69" s="106"/>
      <c r="Z69" s="106">
        <f aca="true" t="shared" si="25" ref="Z69:Z95">SUM(AA69:AB69)</f>
        <v>0</v>
      </c>
      <c r="AA69" s="106"/>
      <c r="AB69" s="106"/>
    </row>
    <row r="70" spans="1:28" s="49" customFormat="1" ht="15.75" customHeight="1">
      <c r="A70" s="365"/>
      <c r="B70" s="298"/>
      <c r="C70" s="195">
        <v>57</v>
      </c>
      <c r="D70" s="195" t="s">
        <v>161</v>
      </c>
      <c r="E70" s="106">
        <f t="shared" si="18"/>
        <v>0</v>
      </c>
      <c r="F70" s="106"/>
      <c r="G70" s="106"/>
      <c r="H70" s="106">
        <f t="shared" si="19"/>
        <v>0</v>
      </c>
      <c r="I70" s="106"/>
      <c r="J70" s="106"/>
      <c r="K70" s="106">
        <f t="shared" si="20"/>
        <v>0</v>
      </c>
      <c r="L70" s="106"/>
      <c r="M70" s="106"/>
      <c r="N70" s="106">
        <f t="shared" si="21"/>
        <v>0</v>
      </c>
      <c r="O70" s="106"/>
      <c r="P70" s="106"/>
      <c r="Q70" s="106">
        <f t="shared" si="22"/>
        <v>0</v>
      </c>
      <c r="R70" s="106"/>
      <c r="S70" s="106"/>
      <c r="T70" s="106">
        <f t="shared" si="23"/>
        <v>0</v>
      </c>
      <c r="U70" s="106"/>
      <c r="V70" s="106"/>
      <c r="W70" s="106">
        <f t="shared" si="24"/>
        <v>0</v>
      </c>
      <c r="X70" s="106"/>
      <c r="Y70" s="106"/>
      <c r="Z70" s="106">
        <f t="shared" si="25"/>
        <v>0</v>
      </c>
      <c r="AA70" s="106"/>
      <c r="AB70" s="106"/>
    </row>
    <row r="71" spans="1:28" s="49" customFormat="1" ht="15.75" customHeight="1">
      <c r="A71" s="365"/>
      <c r="B71" s="362"/>
      <c r="C71" s="363" t="s">
        <v>354</v>
      </c>
      <c r="D71" s="364"/>
      <c r="E71" s="106">
        <f>SUM(E65:E70)</f>
        <v>8</v>
      </c>
      <c r="F71" s="106">
        <f aca="true" t="shared" si="26" ref="F71:AB71">SUM(F65:F70)</f>
        <v>5</v>
      </c>
      <c r="G71" s="106">
        <f t="shared" si="26"/>
        <v>3</v>
      </c>
      <c r="H71" s="106">
        <f t="shared" si="26"/>
        <v>0</v>
      </c>
      <c r="I71" s="106">
        <f t="shared" si="26"/>
        <v>0</v>
      </c>
      <c r="J71" s="106">
        <f t="shared" si="26"/>
        <v>0</v>
      </c>
      <c r="K71" s="106">
        <f t="shared" si="26"/>
        <v>0</v>
      </c>
      <c r="L71" s="106">
        <f t="shared" si="26"/>
        <v>0</v>
      </c>
      <c r="M71" s="106">
        <f t="shared" si="26"/>
        <v>0</v>
      </c>
      <c r="N71" s="106">
        <f t="shared" si="26"/>
        <v>0</v>
      </c>
      <c r="O71" s="106">
        <f t="shared" si="26"/>
        <v>0</v>
      </c>
      <c r="P71" s="106">
        <f t="shared" si="26"/>
        <v>0</v>
      </c>
      <c r="Q71" s="106">
        <f t="shared" si="26"/>
        <v>11</v>
      </c>
      <c r="R71" s="106">
        <f t="shared" si="26"/>
        <v>3</v>
      </c>
      <c r="S71" s="106">
        <f t="shared" si="26"/>
        <v>8</v>
      </c>
      <c r="T71" s="106">
        <f t="shared" si="26"/>
        <v>17</v>
      </c>
      <c r="U71" s="106">
        <f t="shared" si="26"/>
        <v>8</v>
      </c>
      <c r="V71" s="106">
        <f t="shared" si="26"/>
        <v>9</v>
      </c>
      <c r="W71" s="106">
        <f t="shared" si="26"/>
        <v>4</v>
      </c>
      <c r="X71" s="106">
        <f t="shared" si="26"/>
        <v>2</v>
      </c>
      <c r="Y71" s="106">
        <f t="shared" si="26"/>
        <v>2</v>
      </c>
      <c r="Z71" s="106">
        <f t="shared" si="26"/>
        <v>16</v>
      </c>
      <c r="AA71" s="106">
        <f t="shared" si="26"/>
        <v>2</v>
      </c>
      <c r="AB71" s="106">
        <f t="shared" si="26"/>
        <v>14</v>
      </c>
    </row>
    <row r="72" spans="1:28" s="49" customFormat="1" ht="15.75" customHeight="1">
      <c r="A72" s="365"/>
      <c r="B72" s="297" t="s">
        <v>556</v>
      </c>
      <c r="C72" s="195">
        <v>58</v>
      </c>
      <c r="D72" s="195" t="s">
        <v>133</v>
      </c>
      <c r="E72" s="106">
        <f t="shared" si="18"/>
        <v>0</v>
      </c>
      <c r="F72" s="106">
        <v>0</v>
      </c>
      <c r="G72" s="106">
        <v>0</v>
      </c>
      <c r="H72" s="106">
        <f t="shared" si="19"/>
        <v>0</v>
      </c>
      <c r="I72" s="106"/>
      <c r="J72" s="106"/>
      <c r="K72" s="106">
        <f t="shared" si="20"/>
        <v>0</v>
      </c>
      <c r="L72" s="106"/>
      <c r="M72" s="106"/>
      <c r="N72" s="106">
        <f t="shared" si="21"/>
        <v>102</v>
      </c>
      <c r="O72" s="106">
        <v>40</v>
      </c>
      <c r="P72" s="106">
        <v>62</v>
      </c>
      <c r="Q72" s="106">
        <f t="shared" si="22"/>
        <v>0</v>
      </c>
      <c r="R72" s="106">
        <v>0</v>
      </c>
      <c r="S72" s="106">
        <v>0</v>
      </c>
      <c r="T72" s="106">
        <f t="shared" si="23"/>
        <v>2</v>
      </c>
      <c r="U72" s="106">
        <v>1</v>
      </c>
      <c r="V72" s="106">
        <v>1</v>
      </c>
      <c r="W72" s="106">
        <f t="shared" si="24"/>
        <v>0</v>
      </c>
      <c r="X72" s="106">
        <v>0</v>
      </c>
      <c r="Y72" s="106">
        <v>0</v>
      </c>
      <c r="Z72" s="106">
        <f t="shared" si="25"/>
        <v>0</v>
      </c>
      <c r="AA72" s="106">
        <v>0</v>
      </c>
      <c r="AB72" s="106">
        <v>0</v>
      </c>
    </row>
    <row r="73" spans="1:28" s="49" customFormat="1" ht="15.75" customHeight="1">
      <c r="A73" s="365"/>
      <c r="B73" s="298"/>
      <c r="C73" s="195">
        <v>59</v>
      </c>
      <c r="D73" s="195" t="s">
        <v>33</v>
      </c>
      <c r="E73" s="106">
        <f t="shared" si="18"/>
        <v>5</v>
      </c>
      <c r="F73" s="106">
        <v>3</v>
      </c>
      <c r="G73" s="106">
        <v>2</v>
      </c>
      <c r="H73" s="106">
        <f t="shared" si="19"/>
        <v>1</v>
      </c>
      <c r="I73" s="106"/>
      <c r="J73" s="106">
        <v>1</v>
      </c>
      <c r="K73" s="106">
        <f t="shared" si="20"/>
        <v>0</v>
      </c>
      <c r="L73" s="106"/>
      <c r="M73" s="106"/>
      <c r="N73" s="106">
        <f t="shared" si="21"/>
        <v>0</v>
      </c>
      <c r="O73" s="106"/>
      <c r="P73" s="106"/>
      <c r="Q73" s="106">
        <f t="shared" si="22"/>
        <v>0</v>
      </c>
      <c r="R73" s="106"/>
      <c r="S73" s="106"/>
      <c r="T73" s="106">
        <f t="shared" si="23"/>
        <v>4</v>
      </c>
      <c r="U73" s="106">
        <v>2</v>
      </c>
      <c r="V73" s="106">
        <v>2</v>
      </c>
      <c r="W73" s="106">
        <f t="shared" si="24"/>
        <v>0</v>
      </c>
      <c r="X73" s="106"/>
      <c r="Y73" s="106"/>
      <c r="Z73" s="106">
        <f t="shared" si="25"/>
        <v>0</v>
      </c>
      <c r="AA73" s="106"/>
      <c r="AB73" s="106"/>
    </row>
    <row r="74" spans="1:28" s="49" customFormat="1" ht="15.75" customHeight="1">
      <c r="A74" s="365"/>
      <c r="B74" s="298"/>
      <c r="C74" s="195">
        <v>60</v>
      </c>
      <c r="D74" s="195" t="s">
        <v>135</v>
      </c>
      <c r="E74" s="106">
        <f t="shared" si="18"/>
        <v>4</v>
      </c>
      <c r="F74" s="106">
        <v>2</v>
      </c>
      <c r="G74" s="106">
        <v>2</v>
      </c>
      <c r="H74" s="106">
        <f t="shared" si="19"/>
        <v>0</v>
      </c>
      <c r="I74" s="106"/>
      <c r="J74" s="106"/>
      <c r="K74" s="106">
        <f t="shared" si="20"/>
        <v>30</v>
      </c>
      <c r="L74" s="106">
        <v>0</v>
      </c>
      <c r="M74" s="106">
        <v>30</v>
      </c>
      <c r="N74" s="106">
        <f t="shared" si="21"/>
        <v>755</v>
      </c>
      <c r="O74" s="106">
        <v>260</v>
      </c>
      <c r="P74" s="106">
        <v>495</v>
      </c>
      <c r="Q74" s="106">
        <f t="shared" si="22"/>
        <v>112</v>
      </c>
      <c r="R74" s="106">
        <v>20</v>
      </c>
      <c r="S74" s="106">
        <v>92</v>
      </c>
      <c r="T74" s="106">
        <f t="shared" si="23"/>
        <v>2</v>
      </c>
      <c r="U74" s="106">
        <v>1</v>
      </c>
      <c r="V74" s="106">
        <v>1</v>
      </c>
      <c r="W74" s="106">
        <f t="shared" si="24"/>
        <v>0</v>
      </c>
      <c r="X74" s="106"/>
      <c r="Y74" s="106"/>
      <c r="Z74" s="106">
        <f t="shared" si="25"/>
        <v>0</v>
      </c>
      <c r="AA74" s="106"/>
      <c r="AB74" s="106"/>
    </row>
    <row r="75" spans="1:28" s="49" customFormat="1" ht="15.75" customHeight="1">
      <c r="A75" s="365"/>
      <c r="B75" s="298"/>
      <c r="C75" s="195">
        <v>61</v>
      </c>
      <c r="D75" s="72" t="s">
        <v>501</v>
      </c>
      <c r="E75" s="106">
        <f t="shared" si="18"/>
        <v>0</v>
      </c>
      <c r="F75" s="106"/>
      <c r="G75" s="106"/>
      <c r="H75" s="106">
        <f t="shared" si="19"/>
        <v>0</v>
      </c>
      <c r="I75" s="106"/>
      <c r="J75" s="106"/>
      <c r="K75" s="106">
        <f t="shared" si="20"/>
        <v>0</v>
      </c>
      <c r="L75" s="106"/>
      <c r="M75" s="106"/>
      <c r="N75" s="106">
        <f t="shared" si="21"/>
        <v>0</v>
      </c>
      <c r="O75" s="106"/>
      <c r="P75" s="106"/>
      <c r="Q75" s="106">
        <f t="shared" si="22"/>
        <v>0</v>
      </c>
      <c r="R75" s="106"/>
      <c r="S75" s="106"/>
      <c r="T75" s="106">
        <f t="shared" si="23"/>
        <v>0</v>
      </c>
      <c r="U75" s="106"/>
      <c r="V75" s="106"/>
      <c r="W75" s="106">
        <f t="shared" si="24"/>
        <v>0</v>
      </c>
      <c r="X75" s="106"/>
      <c r="Y75" s="106"/>
      <c r="Z75" s="106">
        <f t="shared" si="25"/>
        <v>4</v>
      </c>
      <c r="AA75" s="106">
        <v>2</v>
      </c>
      <c r="AB75" s="106">
        <v>2</v>
      </c>
    </row>
    <row r="76" spans="1:28" s="49" customFormat="1" ht="15.75" customHeight="1">
      <c r="A76" s="365"/>
      <c r="B76" s="298"/>
      <c r="C76" s="195">
        <v>62</v>
      </c>
      <c r="D76" s="195" t="s">
        <v>34</v>
      </c>
      <c r="E76" s="106">
        <f t="shared" si="18"/>
        <v>0</v>
      </c>
      <c r="F76" s="106"/>
      <c r="G76" s="106"/>
      <c r="H76" s="106">
        <f t="shared" si="19"/>
        <v>0</v>
      </c>
      <c r="I76" s="106"/>
      <c r="J76" s="106"/>
      <c r="K76" s="106">
        <f t="shared" si="20"/>
        <v>0</v>
      </c>
      <c r="L76" s="106"/>
      <c r="M76" s="106"/>
      <c r="N76" s="106">
        <f t="shared" si="21"/>
        <v>0</v>
      </c>
      <c r="O76" s="106"/>
      <c r="P76" s="106"/>
      <c r="Q76" s="106">
        <f t="shared" si="22"/>
        <v>0</v>
      </c>
      <c r="R76" s="106"/>
      <c r="S76" s="106"/>
      <c r="T76" s="106">
        <f t="shared" si="23"/>
        <v>0</v>
      </c>
      <c r="U76" s="106"/>
      <c r="V76" s="106"/>
      <c r="W76" s="106">
        <f t="shared" si="24"/>
        <v>0</v>
      </c>
      <c r="X76" s="106"/>
      <c r="Y76" s="106"/>
      <c r="Z76" s="106">
        <f t="shared" si="25"/>
        <v>0</v>
      </c>
      <c r="AA76" s="106"/>
      <c r="AB76" s="106"/>
    </row>
    <row r="77" spans="1:28" ht="15.75" customHeight="1">
      <c r="A77" s="365"/>
      <c r="B77" s="298"/>
      <c r="C77" s="195">
        <v>63</v>
      </c>
      <c r="D77" s="195" t="s">
        <v>35</v>
      </c>
      <c r="E77" s="106">
        <f t="shared" si="18"/>
        <v>4</v>
      </c>
      <c r="F77" s="213">
        <v>2</v>
      </c>
      <c r="G77" s="213">
        <v>2</v>
      </c>
      <c r="H77" s="106">
        <f t="shared" si="19"/>
        <v>0</v>
      </c>
      <c r="I77" s="213"/>
      <c r="J77" s="213"/>
      <c r="K77" s="106">
        <f t="shared" si="20"/>
        <v>33</v>
      </c>
      <c r="L77" s="213">
        <v>8</v>
      </c>
      <c r="M77" s="213">
        <v>25</v>
      </c>
      <c r="N77" s="106">
        <f t="shared" si="21"/>
        <v>8</v>
      </c>
      <c r="O77" s="213"/>
      <c r="P77" s="213">
        <v>8</v>
      </c>
      <c r="Q77" s="106">
        <f t="shared" si="22"/>
        <v>122</v>
      </c>
      <c r="R77" s="213">
        <v>43</v>
      </c>
      <c r="S77" s="213">
        <v>79</v>
      </c>
      <c r="T77" s="106">
        <f t="shared" si="23"/>
        <v>1</v>
      </c>
      <c r="U77" s="213"/>
      <c r="V77" s="213">
        <v>1</v>
      </c>
      <c r="W77" s="106">
        <f t="shared" si="24"/>
        <v>0</v>
      </c>
      <c r="X77" s="213"/>
      <c r="Y77" s="213"/>
      <c r="Z77" s="106">
        <f t="shared" si="25"/>
        <v>348</v>
      </c>
      <c r="AA77" s="213">
        <v>94</v>
      </c>
      <c r="AB77" s="213">
        <v>254</v>
      </c>
    </row>
    <row r="78" spans="1:28" ht="15.75" customHeight="1">
      <c r="A78" s="365"/>
      <c r="B78" s="362"/>
      <c r="C78" s="363" t="s">
        <v>354</v>
      </c>
      <c r="D78" s="364"/>
      <c r="E78" s="106">
        <f>SUM(E72:E77)</f>
        <v>13</v>
      </c>
      <c r="F78" s="106">
        <f aca="true" t="shared" si="27" ref="F78:AB78">SUM(F72:F77)</f>
        <v>7</v>
      </c>
      <c r="G78" s="106">
        <f t="shared" si="27"/>
        <v>6</v>
      </c>
      <c r="H78" s="106">
        <f t="shared" si="27"/>
        <v>1</v>
      </c>
      <c r="I78" s="106">
        <f t="shared" si="27"/>
        <v>0</v>
      </c>
      <c r="J78" s="106">
        <f t="shared" si="27"/>
        <v>1</v>
      </c>
      <c r="K78" s="106">
        <f t="shared" si="27"/>
        <v>63</v>
      </c>
      <c r="L78" s="106">
        <f t="shared" si="27"/>
        <v>8</v>
      </c>
      <c r="M78" s="106">
        <f t="shared" si="27"/>
        <v>55</v>
      </c>
      <c r="N78" s="106">
        <f t="shared" si="27"/>
        <v>865</v>
      </c>
      <c r="O78" s="106">
        <f t="shared" si="27"/>
        <v>300</v>
      </c>
      <c r="P78" s="106">
        <f t="shared" si="27"/>
        <v>565</v>
      </c>
      <c r="Q78" s="106">
        <f t="shared" si="27"/>
        <v>234</v>
      </c>
      <c r="R78" s="106">
        <f t="shared" si="27"/>
        <v>63</v>
      </c>
      <c r="S78" s="106">
        <f t="shared" si="27"/>
        <v>171</v>
      </c>
      <c r="T78" s="106">
        <f t="shared" si="27"/>
        <v>9</v>
      </c>
      <c r="U78" s="106">
        <f t="shared" si="27"/>
        <v>4</v>
      </c>
      <c r="V78" s="106">
        <f t="shared" si="27"/>
        <v>5</v>
      </c>
      <c r="W78" s="106">
        <f t="shared" si="27"/>
        <v>0</v>
      </c>
      <c r="X78" s="106">
        <f t="shared" si="27"/>
        <v>0</v>
      </c>
      <c r="Y78" s="106">
        <f t="shared" si="27"/>
        <v>0</v>
      </c>
      <c r="Z78" s="106">
        <f t="shared" si="27"/>
        <v>352</v>
      </c>
      <c r="AA78" s="106">
        <f t="shared" si="27"/>
        <v>96</v>
      </c>
      <c r="AB78" s="106">
        <f t="shared" si="27"/>
        <v>256</v>
      </c>
    </row>
    <row r="79" spans="1:28" ht="15.75" customHeight="1">
      <c r="A79" s="362"/>
      <c r="B79" s="356" t="s">
        <v>220</v>
      </c>
      <c r="C79" s="356"/>
      <c r="D79" s="293"/>
      <c r="E79" s="106">
        <f>E78+E71+E64+E57</f>
        <v>39</v>
      </c>
      <c r="F79" s="106">
        <f aca="true" t="shared" si="28" ref="F79:AB79">F78+F71+F64+F57</f>
        <v>18</v>
      </c>
      <c r="G79" s="106">
        <f t="shared" si="28"/>
        <v>21</v>
      </c>
      <c r="H79" s="106">
        <f t="shared" si="28"/>
        <v>1</v>
      </c>
      <c r="I79" s="106">
        <f t="shared" si="28"/>
        <v>0</v>
      </c>
      <c r="J79" s="106">
        <f t="shared" si="28"/>
        <v>1</v>
      </c>
      <c r="K79" s="106">
        <f t="shared" si="28"/>
        <v>165</v>
      </c>
      <c r="L79" s="106">
        <f t="shared" si="28"/>
        <v>28</v>
      </c>
      <c r="M79" s="106">
        <f t="shared" si="28"/>
        <v>137</v>
      </c>
      <c r="N79" s="106">
        <f t="shared" si="28"/>
        <v>2074</v>
      </c>
      <c r="O79" s="106">
        <f t="shared" si="28"/>
        <v>679</v>
      </c>
      <c r="P79" s="106">
        <f t="shared" si="28"/>
        <v>1395</v>
      </c>
      <c r="Q79" s="106">
        <f t="shared" si="28"/>
        <v>994</v>
      </c>
      <c r="R79" s="106">
        <f t="shared" si="28"/>
        <v>364</v>
      </c>
      <c r="S79" s="106">
        <f t="shared" si="28"/>
        <v>630</v>
      </c>
      <c r="T79" s="106">
        <f t="shared" si="28"/>
        <v>132</v>
      </c>
      <c r="U79" s="106">
        <f t="shared" si="28"/>
        <v>65</v>
      </c>
      <c r="V79" s="106">
        <f t="shared" si="28"/>
        <v>67</v>
      </c>
      <c r="W79" s="106">
        <f t="shared" si="28"/>
        <v>34</v>
      </c>
      <c r="X79" s="106">
        <f t="shared" si="28"/>
        <v>17</v>
      </c>
      <c r="Y79" s="106">
        <f t="shared" si="28"/>
        <v>17</v>
      </c>
      <c r="Z79" s="106">
        <f t="shared" si="28"/>
        <v>3299</v>
      </c>
      <c r="AA79" s="106">
        <f t="shared" si="28"/>
        <v>1050</v>
      </c>
      <c r="AB79" s="106">
        <f t="shared" si="28"/>
        <v>2249</v>
      </c>
    </row>
    <row r="80" spans="1:28" ht="15.75" customHeight="1">
      <c r="A80" s="295" t="s">
        <v>558</v>
      </c>
      <c r="B80" s="295" t="s">
        <v>340</v>
      </c>
      <c r="C80" s="195">
        <v>64</v>
      </c>
      <c r="D80" s="195" t="s">
        <v>36</v>
      </c>
      <c r="E80" s="106">
        <f t="shared" si="18"/>
        <v>3</v>
      </c>
      <c r="F80" s="106">
        <v>1</v>
      </c>
      <c r="G80" s="106">
        <v>2</v>
      </c>
      <c r="H80" s="106">
        <f t="shared" si="19"/>
        <v>0</v>
      </c>
      <c r="I80" s="106"/>
      <c r="J80" s="106"/>
      <c r="K80" s="106">
        <f t="shared" si="20"/>
        <v>0</v>
      </c>
      <c r="L80" s="106"/>
      <c r="M80" s="106"/>
      <c r="N80" s="106">
        <f t="shared" si="21"/>
        <v>1709</v>
      </c>
      <c r="O80" s="106">
        <v>661</v>
      </c>
      <c r="P80" s="106">
        <v>1048</v>
      </c>
      <c r="Q80" s="106">
        <f t="shared" si="22"/>
        <v>0</v>
      </c>
      <c r="R80" s="106"/>
      <c r="S80" s="106"/>
      <c r="T80" s="106">
        <f t="shared" si="23"/>
        <v>4</v>
      </c>
      <c r="U80" s="106">
        <v>2</v>
      </c>
      <c r="V80" s="106">
        <v>2</v>
      </c>
      <c r="W80" s="106">
        <f t="shared" si="24"/>
        <v>0</v>
      </c>
      <c r="X80" s="106"/>
      <c r="Y80" s="106"/>
      <c r="Z80" s="106">
        <f t="shared" si="25"/>
        <v>0</v>
      </c>
      <c r="AA80" s="106"/>
      <c r="AB80" s="106"/>
    </row>
    <row r="81" spans="1:28" ht="15.75" customHeight="1">
      <c r="A81" s="295"/>
      <c r="B81" s="295"/>
      <c r="C81" s="195">
        <v>65</v>
      </c>
      <c r="D81" s="195" t="s">
        <v>37</v>
      </c>
      <c r="E81" s="106">
        <f t="shared" si="18"/>
        <v>3</v>
      </c>
      <c r="F81" s="106">
        <v>1</v>
      </c>
      <c r="G81" s="106">
        <v>2</v>
      </c>
      <c r="H81" s="106">
        <f t="shared" si="19"/>
        <v>0</v>
      </c>
      <c r="I81" s="106"/>
      <c r="J81" s="106"/>
      <c r="K81" s="106">
        <f t="shared" si="20"/>
        <v>0</v>
      </c>
      <c r="L81" s="106"/>
      <c r="M81" s="106"/>
      <c r="N81" s="106">
        <f t="shared" si="21"/>
        <v>7</v>
      </c>
      <c r="O81" s="106">
        <v>3</v>
      </c>
      <c r="P81" s="106">
        <v>4</v>
      </c>
      <c r="Q81" s="106">
        <f t="shared" si="22"/>
        <v>13</v>
      </c>
      <c r="R81" s="106"/>
      <c r="S81" s="106">
        <v>13</v>
      </c>
      <c r="T81" s="106">
        <f t="shared" si="23"/>
        <v>6</v>
      </c>
      <c r="U81" s="106">
        <v>3</v>
      </c>
      <c r="V81" s="106">
        <v>3</v>
      </c>
      <c r="W81" s="106">
        <f t="shared" si="24"/>
        <v>12</v>
      </c>
      <c r="X81" s="106">
        <v>6</v>
      </c>
      <c r="Y81" s="106">
        <v>6</v>
      </c>
      <c r="Z81" s="106">
        <f t="shared" si="25"/>
        <v>458</v>
      </c>
      <c r="AA81" s="106">
        <v>175</v>
      </c>
      <c r="AB81" s="106">
        <v>283</v>
      </c>
    </row>
    <row r="82" spans="1:28" ht="15.75" customHeight="1">
      <c r="A82" s="295"/>
      <c r="B82" s="295"/>
      <c r="C82" s="195">
        <v>66</v>
      </c>
      <c r="D82" s="195" t="s">
        <v>73</v>
      </c>
      <c r="E82" s="106">
        <f t="shared" si="18"/>
        <v>4</v>
      </c>
      <c r="F82" s="106">
        <v>2</v>
      </c>
      <c r="G82" s="106">
        <v>2</v>
      </c>
      <c r="H82" s="106">
        <f t="shared" si="19"/>
        <v>0</v>
      </c>
      <c r="I82" s="106"/>
      <c r="J82" s="106"/>
      <c r="K82" s="106">
        <f t="shared" si="20"/>
        <v>16</v>
      </c>
      <c r="L82" s="106">
        <v>2</v>
      </c>
      <c r="M82" s="106">
        <v>14</v>
      </c>
      <c r="N82" s="106">
        <f t="shared" si="21"/>
        <v>476</v>
      </c>
      <c r="O82" s="106">
        <v>178</v>
      </c>
      <c r="P82" s="106">
        <v>298</v>
      </c>
      <c r="Q82" s="106">
        <f t="shared" si="22"/>
        <v>69</v>
      </c>
      <c r="R82" s="106">
        <v>27</v>
      </c>
      <c r="S82" s="106">
        <v>42</v>
      </c>
      <c r="T82" s="106">
        <f t="shared" si="23"/>
        <v>4</v>
      </c>
      <c r="U82" s="106">
        <v>2</v>
      </c>
      <c r="V82" s="106">
        <v>2</v>
      </c>
      <c r="W82" s="106">
        <f t="shared" si="24"/>
        <v>0</v>
      </c>
      <c r="X82" s="106">
        <v>0</v>
      </c>
      <c r="Y82" s="106">
        <v>0</v>
      </c>
      <c r="Z82" s="106">
        <f t="shared" si="25"/>
        <v>90</v>
      </c>
      <c r="AA82" s="106">
        <v>40</v>
      </c>
      <c r="AB82" s="106">
        <v>50</v>
      </c>
    </row>
    <row r="83" spans="1:28" ht="15.75" customHeight="1">
      <c r="A83" s="295"/>
      <c r="B83" s="295"/>
      <c r="C83" s="195">
        <v>67</v>
      </c>
      <c r="D83" s="195" t="s">
        <v>38</v>
      </c>
      <c r="E83" s="106">
        <f t="shared" si="18"/>
        <v>3</v>
      </c>
      <c r="F83" s="106">
        <v>0</v>
      </c>
      <c r="G83" s="106">
        <v>3</v>
      </c>
      <c r="H83" s="106">
        <f t="shared" si="19"/>
        <v>722</v>
      </c>
      <c r="I83" s="106">
        <v>285</v>
      </c>
      <c r="J83" s="106">
        <v>437</v>
      </c>
      <c r="K83" s="106">
        <f t="shared" si="20"/>
        <v>12</v>
      </c>
      <c r="L83" s="106">
        <v>9</v>
      </c>
      <c r="M83" s="106">
        <v>3</v>
      </c>
      <c r="N83" s="106">
        <f t="shared" si="21"/>
        <v>101</v>
      </c>
      <c r="O83" s="106">
        <v>49</v>
      </c>
      <c r="P83" s="106">
        <v>52</v>
      </c>
      <c r="Q83" s="106">
        <f t="shared" si="22"/>
        <v>46</v>
      </c>
      <c r="R83" s="106">
        <v>23</v>
      </c>
      <c r="S83" s="106">
        <v>23</v>
      </c>
      <c r="T83" s="106">
        <f t="shared" si="23"/>
        <v>4</v>
      </c>
      <c r="U83" s="106">
        <v>2</v>
      </c>
      <c r="V83" s="106">
        <v>2</v>
      </c>
      <c r="W83" s="106">
        <f t="shared" si="24"/>
        <v>0</v>
      </c>
      <c r="X83" s="106"/>
      <c r="Y83" s="106"/>
      <c r="Z83" s="106">
        <f t="shared" si="25"/>
        <v>0</v>
      </c>
      <c r="AA83" s="106"/>
      <c r="AB83" s="106"/>
    </row>
    <row r="84" spans="1:28" ht="15.75" customHeight="1">
      <c r="A84" s="295"/>
      <c r="B84" s="295"/>
      <c r="C84" s="195">
        <v>68</v>
      </c>
      <c r="D84" s="72" t="s">
        <v>227</v>
      </c>
      <c r="E84" s="106">
        <f t="shared" si="18"/>
        <v>0</v>
      </c>
      <c r="F84" s="213"/>
      <c r="G84" s="213"/>
      <c r="H84" s="106">
        <f t="shared" si="19"/>
        <v>0</v>
      </c>
      <c r="I84" s="213"/>
      <c r="J84" s="213"/>
      <c r="K84" s="106">
        <f t="shared" si="20"/>
        <v>0</v>
      </c>
      <c r="L84" s="213"/>
      <c r="M84" s="213"/>
      <c r="N84" s="106">
        <f t="shared" si="21"/>
        <v>0</v>
      </c>
      <c r="O84" s="213"/>
      <c r="P84" s="213"/>
      <c r="Q84" s="106">
        <f t="shared" si="22"/>
        <v>0</v>
      </c>
      <c r="R84" s="213"/>
      <c r="S84" s="213"/>
      <c r="T84" s="106">
        <f t="shared" si="23"/>
        <v>0</v>
      </c>
      <c r="U84" s="213"/>
      <c r="V84" s="213"/>
      <c r="W84" s="106">
        <f t="shared" si="24"/>
        <v>0</v>
      </c>
      <c r="X84" s="213"/>
      <c r="Y84" s="213"/>
      <c r="Z84" s="106">
        <f t="shared" si="25"/>
        <v>0</v>
      </c>
      <c r="AA84" s="213"/>
      <c r="AB84" s="213"/>
    </row>
    <row r="85" spans="1:28" ht="15.75" customHeight="1">
      <c r="A85" s="295"/>
      <c r="B85" s="372"/>
      <c r="C85" s="364" t="s">
        <v>354</v>
      </c>
      <c r="D85" s="368"/>
      <c r="E85" s="106">
        <f>SUM(E80:E84)</f>
        <v>13</v>
      </c>
      <c r="F85" s="106">
        <f>SUM(F80:F84)</f>
        <v>4</v>
      </c>
      <c r="G85" s="106">
        <f>SUM(G80:G84)</f>
        <v>9</v>
      </c>
      <c r="H85" s="106">
        <f>SUM(H80:H84)</f>
        <v>722</v>
      </c>
      <c r="I85" s="106"/>
      <c r="J85" s="106"/>
      <c r="K85" s="106">
        <f>SUM(K80:K84)</f>
        <v>28</v>
      </c>
      <c r="L85" s="106"/>
      <c r="M85" s="106"/>
      <c r="N85" s="106">
        <f>SUM(N80:N84)</f>
        <v>2293</v>
      </c>
      <c r="O85" s="106"/>
      <c r="P85" s="106"/>
      <c r="Q85" s="106">
        <f>SUM(Q80:Q84)</f>
        <v>128</v>
      </c>
      <c r="R85" s="106"/>
      <c r="S85" s="106"/>
      <c r="T85" s="106">
        <f>SUM(T80:T84)</f>
        <v>18</v>
      </c>
      <c r="U85" s="106"/>
      <c r="V85" s="106"/>
      <c r="W85" s="106">
        <f>SUM(W80:W84)</f>
        <v>12</v>
      </c>
      <c r="X85" s="106"/>
      <c r="Y85" s="106"/>
      <c r="Z85" s="106">
        <f>SUM(Z80:Z84)</f>
        <v>548</v>
      </c>
      <c r="AA85" s="106"/>
      <c r="AB85" s="106"/>
    </row>
    <row r="86" spans="1:28" ht="15.75" customHeight="1">
      <c r="A86" s="372"/>
      <c r="B86" s="295" t="s">
        <v>341</v>
      </c>
      <c r="C86" s="195">
        <v>69</v>
      </c>
      <c r="D86" s="195" t="s">
        <v>39</v>
      </c>
      <c r="E86" s="106">
        <f t="shared" si="18"/>
        <v>4</v>
      </c>
      <c r="F86" s="106">
        <v>2</v>
      </c>
      <c r="G86" s="106">
        <v>2</v>
      </c>
      <c r="H86" s="106">
        <f t="shared" si="19"/>
        <v>0</v>
      </c>
      <c r="I86" s="106"/>
      <c r="J86" s="106"/>
      <c r="K86" s="106">
        <f t="shared" si="20"/>
        <v>0</v>
      </c>
      <c r="L86" s="106"/>
      <c r="M86" s="106"/>
      <c r="N86" s="106">
        <f t="shared" si="21"/>
        <v>0</v>
      </c>
      <c r="O86" s="106"/>
      <c r="P86" s="106"/>
      <c r="Q86" s="106">
        <f t="shared" si="22"/>
        <v>6</v>
      </c>
      <c r="R86" s="106">
        <v>1</v>
      </c>
      <c r="S86" s="106">
        <v>5</v>
      </c>
      <c r="T86" s="106">
        <f t="shared" si="23"/>
        <v>6</v>
      </c>
      <c r="U86" s="106">
        <v>3</v>
      </c>
      <c r="V86" s="106">
        <v>3</v>
      </c>
      <c r="W86" s="106">
        <f t="shared" si="24"/>
        <v>0</v>
      </c>
      <c r="X86" s="106"/>
      <c r="Y86" s="106"/>
      <c r="Z86" s="106">
        <f t="shared" si="25"/>
        <v>144</v>
      </c>
      <c r="AA86" s="106">
        <v>40</v>
      </c>
      <c r="AB86" s="106">
        <v>104</v>
      </c>
    </row>
    <row r="87" spans="1:28" ht="15.75" customHeight="1">
      <c r="A87" s="372"/>
      <c r="B87" s="295"/>
      <c r="C87" s="195">
        <v>70</v>
      </c>
      <c r="D87" s="195" t="s">
        <v>40</v>
      </c>
      <c r="E87" s="106">
        <f t="shared" si="18"/>
        <v>3</v>
      </c>
      <c r="F87" s="106">
        <v>1</v>
      </c>
      <c r="G87" s="106">
        <v>2</v>
      </c>
      <c r="H87" s="106">
        <f t="shared" si="19"/>
        <v>223</v>
      </c>
      <c r="I87" s="106">
        <v>110</v>
      </c>
      <c r="J87" s="106">
        <v>113</v>
      </c>
      <c r="K87" s="106">
        <f t="shared" si="20"/>
        <v>17</v>
      </c>
      <c r="L87" s="106">
        <v>2</v>
      </c>
      <c r="M87" s="106">
        <v>15</v>
      </c>
      <c r="N87" s="106">
        <f t="shared" si="21"/>
        <v>1266</v>
      </c>
      <c r="O87" s="106">
        <v>487</v>
      </c>
      <c r="P87" s="106">
        <v>779</v>
      </c>
      <c r="Q87" s="106">
        <f t="shared" si="22"/>
        <v>0</v>
      </c>
      <c r="R87" s="106"/>
      <c r="S87" s="106"/>
      <c r="T87" s="106">
        <f t="shared" si="23"/>
        <v>8</v>
      </c>
      <c r="U87" s="106">
        <v>4</v>
      </c>
      <c r="V87" s="106">
        <v>4</v>
      </c>
      <c r="W87" s="106">
        <f t="shared" si="24"/>
        <v>0</v>
      </c>
      <c r="X87" s="106"/>
      <c r="Y87" s="106"/>
      <c r="Z87" s="106">
        <f t="shared" si="25"/>
        <v>0</v>
      </c>
      <c r="AA87" s="106"/>
      <c r="AB87" s="106"/>
    </row>
    <row r="88" spans="1:28" ht="15.75" customHeight="1">
      <c r="A88" s="372"/>
      <c r="B88" s="295"/>
      <c r="C88" s="195">
        <v>71</v>
      </c>
      <c r="D88" s="195" t="s">
        <v>41</v>
      </c>
      <c r="E88" s="106">
        <f t="shared" si="18"/>
        <v>9</v>
      </c>
      <c r="F88" s="106">
        <v>5</v>
      </c>
      <c r="G88" s="106">
        <v>4</v>
      </c>
      <c r="H88" s="106">
        <f t="shared" si="19"/>
        <v>110</v>
      </c>
      <c r="I88" s="106">
        <v>30</v>
      </c>
      <c r="J88" s="106">
        <v>80</v>
      </c>
      <c r="K88" s="106">
        <f t="shared" si="20"/>
        <v>95</v>
      </c>
      <c r="L88" s="106">
        <v>23</v>
      </c>
      <c r="M88" s="106">
        <v>72</v>
      </c>
      <c r="N88" s="106">
        <f t="shared" si="21"/>
        <v>424</v>
      </c>
      <c r="O88" s="106">
        <v>141</v>
      </c>
      <c r="P88" s="106">
        <v>283</v>
      </c>
      <c r="Q88" s="106">
        <f t="shared" si="22"/>
        <v>0</v>
      </c>
      <c r="R88" s="106"/>
      <c r="S88" s="106"/>
      <c r="T88" s="106">
        <f t="shared" si="23"/>
        <v>14</v>
      </c>
      <c r="U88" s="106">
        <v>8</v>
      </c>
      <c r="V88" s="106">
        <v>6</v>
      </c>
      <c r="W88" s="106">
        <f t="shared" si="24"/>
        <v>6</v>
      </c>
      <c r="X88" s="106">
        <v>3</v>
      </c>
      <c r="Y88" s="106">
        <v>3</v>
      </c>
      <c r="Z88" s="106">
        <f t="shared" si="25"/>
        <v>542</v>
      </c>
      <c r="AA88" s="106">
        <v>180</v>
      </c>
      <c r="AB88" s="106">
        <v>362</v>
      </c>
    </row>
    <row r="89" spans="1:28" ht="15.75" customHeight="1">
      <c r="A89" s="372"/>
      <c r="B89" s="295"/>
      <c r="C89" s="195">
        <v>72</v>
      </c>
      <c r="D89" s="195" t="s">
        <v>145</v>
      </c>
      <c r="E89" s="106">
        <f t="shared" si="18"/>
        <v>6</v>
      </c>
      <c r="F89" s="106">
        <v>3</v>
      </c>
      <c r="G89" s="106">
        <v>3</v>
      </c>
      <c r="H89" s="106">
        <f t="shared" si="19"/>
        <v>0</v>
      </c>
      <c r="I89" s="106"/>
      <c r="J89" s="106"/>
      <c r="K89" s="106">
        <f t="shared" si="20"/>
        <v>0</v>
      </c>
      <c r="L89" s="106"/>
      <c r="M89" s="106"/>
      <c r="N89" s="106">
        <f t="shared" si="21"/>
        <v>0</v>
      </c>
      <c r="O89" s="106"/>
      <c r="P89" s="106"/>
      <c r="Q89" s="106">
        <f t="shared" si="22"/>
        <v>0</v>
      </c>
      <c r="R89" s="106"/>
      <c r="S89" s="106"/>
      <c r="T89" s="106">
        <f t="shared" si="23"/>
        <v>10</v>
      </c>
      <c r="U89" s="106">
        <v>5</v>
      </c>
      <c r="V89" s="106">
        <v>5</v>
      </c>
      <c r="W89" s="106">
        <f t="shared" si="24"/>
        <v>0</v>
      </c>
      <c r="X89" s="106"/>
      <c r="Y89" s="106"/>
      <c r="Z89" s="106">
        <f t="shared" si="25"/>
        <v>0</v>
      </c>
      <c r="AA89" s="106"/>
      <c r="AB89" s="106"/>
    </row>
    <row r="90" spans="1:28" ht="15.75" customHeight="1">
      <c r="A90" s="372"/>
      <c r="B90" s="295"/>
      <c r="C90" s="195">
        <v>73</v>
      </c>
      <c r="D90" s="195" t="s">
        <v>146</v>
      </c>
      <c r="E90" s="106">
        <f t="shared" si="18"/>
        <v>4</v>
      </c>
      <c r="F90" s="106">
        <v>2</v>
      </c>
      <c r="G90" s="106">
        <v>2</v>
      </c>
      <c r="H90" s="106">
        <f t="shared" si="19"/>
        <v>0</v>
      </c>
      <c r="I90" s="106"/>
      <c r="J90" s="106"/>
      <c r="K90" s="106">
        <f t="shared" si="20"/>
        <v>0</v>
      </c>
      <c r="L90" s="106"/>
      <c r="M90" s="106"/>
      <c r="N90" s="106">
        <f t="shared" si="21"/>
        <v>19</v>
      </c>
      <c r="O90" s="106">
        <v>1</v>
      </c>
      <c r="P90" s="106">
        <v>18</v>
      </c>
      <c r="Q90" s="106">
        <f t="shared" si="22"/>
        <v>6</v>
      </c>
      <c r="R90" s="106">
        <v>3</v>
      </c>
      <c r="S90" s="106">
        <v>3</v>
      </c>
      <c r="T90" s="106">
        <f t="shared" si="23"/>
        <v>16</v>
      </c>
      <c r="U90" s="106">
        <v>8</v>
      </c>
      <c r="V90" s="106">
        <v>8</v>
      </c>
      <c r="W90" s="106">
        <f t="shared" si="24"/>
        <v>6</v>
      </c>
      <c r="X90" s="106">
        <v>3</v>
      </c>
      <c r="Y90" s="106">
        <v>3</v>
      </c>
      <c r="Z90" s="106">
        <f t="shared" si="25"/>
        <v>70</v>
      </c>
      <c r="AA90" s="106">
        <v>16</v>
      </c>
      <c r="AB90" s="106">
        <v>54</v>
      </c>
    </row>
    <row r="91" spans="1:28" ht="15.75" customHeight="1">
      <c r="A91" s="372"/>
      <c r="B91" s="295"/>
      <c r="C91" s="195">
        <v>74</v>
      </c>
      <c r="D91" s="195" t="s">
        <v>42</v>
      </c>
      <c r="E91" s="106">
        <f t="shared" si="18"/>
        <v>0</v>
      </c>
      <c r="F91" s="213">
        <v>0</v>
      </c>
      <c r="G91" s="213">
        <v>0</v>
      </c>
      <c r="H91" s="106">
        <f t="shared" si="19"/>
        <v>0</v>
      </c>
      <c r="I91" s="213"/>
      <c r="J91" s="213"/>
      <c r="K91" s="106">
        <f t="shared" si="20"/>
        <v>0</v>
      </c>
      <c r="L91" s="213"/>
      <c r="M91" s="213"/>
      <c r="N91" s="106">
        <f t="shared" si="21"/>
        <v>0</v>
      </c>
      <c r="O91" s="213"/>
      <c r="P91" s="213"/>
      <c r="Q91" s="106">
        <f t="shared" si="22"/>
        <v>0</v>
      </c>
      <c r="R91" s="213"/>
      <c r="S91" s="213"/>
      <c r="T91" s="106">
        <f t="shared" si="23"/>
        <v>0</v>
      </c>
      <c r="U91" s="213"/>
      <c r="V91" s="213"/>
      <c r="W91" s="106">
        <f t="shared" si="24"/>
        <v>0</v>
      </c>
      <c r="X91" s="213"/>
      <c r="Y91" s="213"/>
      <c r="Z91" s="106">
        <f t="shared" si="25"/>
        <v>139</v>
      </c>
      <c r="AA91" s="213">
        <v>58</v>
      </c>
      <c r="AB91" s="213">
        <v>81</v>
      </c>
    </row>
    <row r="92" spans="1:28" ht="15.75" customHeight="1">
      <c r="A92" s="372"/>
      <c r="B92" s="372"/>
      <c r="C92" s="364" t="s">
        <v>354</v>
      </c>
      <c r="D92" s="368"/>
      <c r="E92" s="106">
        <f aca="true" t="shared" si="29" ref="E92:K92">SUM(E86:E91)</f>
        <v>26</v>
      </c>
      <c r="F92" s="106">
        <f t="shared" si="29"/>
        <v>13</v>
      </c>
      <c r="G92" s="106">
        <f t="shared" si="29"/>
        <v>13</v>
      </c>
      <c r="H92" s="106">
        <f t="shared" si="29"/>
        <v>333</v>
      </c>
      <c r="I92" s="106">
        <f t="shared" si="29"/>
        <v>140</v>
      </c>
      <c r="J92" s="106">
        <f t="shared" si="29"/>
        <v>193</v>
      </c>
      <c r="K92" s="106">
        <f t="shared" si="29"/>
        <v>112</v>
      </c>
      <c r="L92" s="106">
        <f aca="true" t="shared" si="30" ref="L92:AB92">SUM(L86:L91)</f>
        <v>25</v>
      </c>
      <c r="M92" s="106">
        <f t="shared" si="30"/>
        <v>87</v>
      </c>
      <c r="N92" s="106">
        <f t="shared" si="30"/>
        <v>1709</v>
      </c>
      <c r="O92" s="106">
        <f t="shared" si="30"/>
        <v>629</v>
      </c>
      <c r="P92" s="106">
        <f t="shared" si="30"/>
        <v>1080</v>
      </c>
      <c r="Q92" s="106">
        <f t="shared" si="30"/>
        <v>12</v>
      </c>
      <c r="R92" s="106">
        <f t="shared" si="30"/>
        <v>4</v>
      </c>
      <c r="S92" s="106">
        <f t="shared" si="30"/>
        <v>8</v>
      </c>
      <c r="T92" s="106">
        <f t="shared" si="30"/>
        <v>54</v>
      </c>
      <c r="U92" s="106">
        <f t="shared" si="30"/>
        <v>28</v>
      </c>
      <c r="V92" s="106">
        <f t="shared" si="30"/>
        <v>26</v>
      </c>
      <c r="W92" s="106">
        <f t="shared" si="30"/>
        <v>12</v>
      </c>
      <c r="X92" s="106">
        <f t="shared" si="30"/>
        <v>6</v>
      </c>
      <c r="Y92" s="106">
        <f t="shared" si="30"/>
        <v>6</v>
      </c>
      <c r="Z92" s="106">
        <f t="shared" si="30"/>
        <v>895</v>
      </c>
      <c r="AA92" s="106">
        <f t="shared" si="30"/>
        <v>294</v>
      </c>
      <c r="AB92" s="106">
        <f t="shared" si="30"/>
        <v>601</v>
      </c>
    </row>
    <row r="93" spans="1:28" ht="15.75" customHeight="1">
      <c r="A93" s="372"/>
      <c r="B93" s="293" t="s">
        <v>220</v>
      </c>
      <c r="C93" s="294"/>
      <c r="D93" s="294"/>
      <c r="E93" s="106">
        <f>E92+E85</f>
        <v>39</v>
      </c>
      <c r="F93" s="106">
        <f aca="true" t="shared" si="31" ref="F93:AB93">F92+F85</f>
        <v>17</v>
      </c>
      <c r="G93" s="106">
        <f t="shared" si="31"/>
        <v>22</v>
      </c>
      <c r="H93" s="106">
        <f t="shared" si="31"/>
        <v>1055</v>
      </c>
      <c r="I93" s="106">
        <f t="shared" si="31"/>
        <v>140</v>
      </c>
      <c r="J93" s="106">
        <f t="shared" si="31"/>
        <v>193</v>
      </c>
      <c r="K93" s="106">
        <f t="shared" si="31"/>
        <v>140</v>
      </c>
      <c r="L93" s="106">
        <f t="shared" si="31"/>
        <v>25</v>
      </c>
      <c r="M93" s="106">
        <f t="shared" si="31"/>
        <v>87</v>
      </c>
      <c r="N93" s="106">
        <f t="shared" si="31"/>
        <v>4002</v>
      </c>
      <c r="O93" s="106">
        <f t="shared" si="31"/>
        <v>629</v>
      </c>
      <c r="P93" s="106">
        <f t="shared" si="31"/>
        <v>1080</v>
      </c>
      <c r="Q93" s="106">
        <f t="shared" si="31"/>
        <v>140</v>
      </c>
      <c r="R93" s="106">
        <f t="shared" si="31"/>
        <v>4</v>
      </c>
      <c r="S93" s="106">
        <f t="shared" si="31"/>
        <v>8</v>
      </c>
      <c r="T93" s="106">
        <f t="shared" si="31"/>
        <v>72</v>
      </c>
      <c r="U93" s="106">
        <f t="shared" si="31"/>
        <v>28</v>
      </c>
      <c r="V93" s="106">
        <f t="shared" si="31"/>
        <v>26</v>
      </c>
      <c r="W93" s="106">
        <f t="shared" si="31"/>
        <v>24</v>
      </c>
      <c r="X93" s="106">
        <f t="shared" si="31"/>
        <v>6</v>
      </c>
      <c r="Y93" s="106">
        <f t="shared" si="31"/>
        <v>6</v>
      </c>
      <c r="Z93" s="106">
        <f t="shared" si="31"/>
        <v>1443</v>
      </c>
      <c r="AA93" s="106">
        <f t="shared" si="31"/>
        <v>294</v>
      </c>
      <c r="AB93" s="106">
        <f t="shared" si="31"/>
        <v>601</v>
      </c>
    </row>
    <row r="94" spans="1:28" ht="15.75" customHeight="1">
      <c r="A94" s="368" t="s">
        <v>700</v>
      </c>
      <c r="B94" s="368"/>
      <c r="C94" s="368"/>
      <c r="D94" s="368"/>
      <c r="E94" s="106">
        <f t="shared" si="18"/>
        <v>0</v>
      </c>
      <c r="F94" s="213"/>
      <c r="G94" s="213"/>
      <c r="H94" s="106">
        <f t="shared" si="19"/>
        <v>0</v>
      </c>
      <c r="I94" s="213"/>
      <c r="J94" s="213"/>
      <c r="K94" s="106">
        <f t="shared" si="20"/>
        <v>0</v>
      </c>
      <c r="L94" s="213"/>
      <c r="M94" s="213"/>
      <c r="N94" s="106">
        <f t="shared" si="21"/>
        <v>0</v>
      </c>
      <c r="O94" s="213"/>
      <c r="P94" s="213"/>
      <c r="Q94" s="106">
        <f t="shared" si="22"/>
        <v>0</v>
      </c>
      <c r="R94" s="213"/>
      <c r="S94" s="213"/>
      <c r="T94" s="106">
        <f t="shared" si="23"/>
        <v>0</v>
      </c>
      <c r="U94" s="213"/>
      <c r="V94" s="213"/>
      <c r="W94" s="106">
        <f t="shared" si="24"/>
        <v>0</v>
      </c>
      <c r="X94" s="213"/>
      <c r="Y94" s="213"/>
      <c r="Z94" s="106">
        <f t="shared" si="25"/>
        <v>0</v>
      </c>
      <c r="AA94" s="213"/>
      <c r="AB94" s="213"/>
    </row>
    <row r="95" spans="1:28" ht="15.75" customHeight="1">
      <c r="A95" s="368" t="s">
        <v>217</v>
      </c>
      <c r="B95" s="368"/>
      <c r="C95" s="368"/>
      <c r="D95" s="368"/>
      <c r="E95" s="106">
        <f t="shared" si="18"/>
        <v>0</v>
      </c>
      <c r="F95" s="106"/>
      <c r="G95" s="106"/>
      <c r="H95" s="106">
        <f t="shared" si="19"/>
        <v>0</v>
      </c>
      <c r="I95" s="106"/>
      <c r="J95" s="106"/>
      <c r="K95" s="106">
        <f t="shared" si="20"/>
        <v>0</v>
      </c>
      <c r="L95" s="106"/>
      <c r="M95" s="106"/>
      <c r="N95" s="106">
        <f t="shared" si="21"/>
        <v>0</v>
      </c>
      <c r="O95" s="106"/>
      <c r="P95" s="106"/>
      <c r="Q95" s="106">
        <f t="shared" si="22"/>
        <v>0</v>
      </c>
      <c r="R95" s="106"/>
      <c r="S95" s="106"/>
      <c r="T95" s="106">
        <f t="shared" si="23"/>
        <v>0</v>
      </c>
      <c r="U95" s="106"/>
      <c r="V95" s="106"/>
      <c r="W95" s="106">
        <f t="shared" si="24"/>
        <v>0</v>
      </c>
      <c r="X95" s="106"/>
      <c r="Y95" s="106"/>
      <c r="Z95" s="106">
        <f t="shared" si="25"/>
        <v>0</v>
      </c>
      <c r="AA95" s="106"/>
      <c r="AB95" s="106"/>
    </row>
    <row r="96" spans="1:28" ht="15.75" customHeight="1">
      <c r="A96" s="370" t="s">
        <v>221</v>
      </c>
      <c r="B96" s="370"/>
      <c r="C96" s="370"/>
      <c r="D96" s="370"/>
      <c r="E96" s="106">
        <f>E95+E94+E93+E79+E51+E26</f>
        <v>230</v>
      </c>
      <c r="F96" s="106">
        <f aca="true" t="shared" si="32" ref="F96:AB96">F95+F94+F93+F79+F51+F26</f>
        <v>108</v>
      </c>
      <c r="G96" s="106">
        <f t="shared" si="32"/>
        <v>122</v>
      </c>
      <c r="H96" s="106">
        <f t="shared" si="32"/>
        <v>1727</v>
      </c>
      <c r="I96" s="106">
        <f t="shared" si="32"/>
        <v>336</v>
      </c>
      <c r="J96" s="106">
        <f t="shared" si="32"/>
        <v>669</v>
      </c>
      <c r="K96" s="106">
        <f t="shared" si="32"/>
        <v>892</v>
      </c>
      <c r="L96" s="106">
        <f t="shared" si="32"/>
        <v>139</v>
      </c>
      <c r="M96" s="106">
        <f t="shared" si="32"/>
        <v>725</v>
      </c>
      <c r="N96" s="106">
        <f t="shared" si="32"/>
        <v>12395</v>
      </c>
      <c r="O96" s="106">
        <f t="shared" si="32"/>
        <v>3448</v>
      </c>
      <c r="P96" s="106">
        <f t="shared" si="32"/>
        <v>6562</v>
      </c>
      <c r="Q96" s="106">
        <f t="shared" si="32"/>
        <v>4028</v>
      </c>
      <c r="R96" s="106">
        <f t="shared" si="32"/>
        <v>1096</v>
      </c>
      <c r="S96" s="106">
        <f t="shared" si="32"/>
        <v>2804</v>
      </c>
      <c r="T96" s="106">
        <f t="shared" si="32"/>
        <v>475</v>
      </c>
      <c r="U96" s="106">
        <f t="shared" si="32"/>
        <v>227</v>
      </c>
      <c r="V96" s="106">
        <f t="shared" si="32"/>
        <v>230</v>
      </c>
      <c r="W96" s="106">
        <f t="shared" si="32"/>
        <v>172</v>
      </c>
      <c r="X96" s="106">
        <f t="shared" si="32"/>
        <v>79</v>
      </c>
      <c r="Y96" s="106">
        <f t="shared" si="32"/>
        <v>81</v>
      </c>
      <c r="Z96" s="106">
        <f t="shared" si="32"/>
        <v>13435</v>
      </c>
      <c r="AA96" s="106">
        <f t="shared" si="32"/>
        <v>4028</v>
      </c>
      <c r="AB96" s="106">
        <f t="shared" si="32"/>
        <v>8859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>
      <c r="AC104" s="49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47">
    <mergeCell ref="E2:G2"/>
    <mergeCell ref="H2:J2"/>
    <mergeCell ref="K2:M2"/>
    <mergeCell ref="B79:D79"/>
    <mergeCell ref="A96:D96"/>
    <mergeCell ref="A80:A93"/>
    <mergeCell ref="B80:B85"/>
    <mergeCell ref="C85:D85"/>
    <mergeCell ref="B86:B92"/>
    <mergeCell ref="C92:D92"/>
    <mergeCell ref="B93:D93"/>
    <mergeCell ref="B58:B64"/>
    <mergeCell ref="C64:D64"/>
    <mergeCell ref="B65:B71"/>
    <mergeCell ref="C71:D71"/>
    <mergeCell ref="B72:B78"/>
    <mergeCell ref="C78:D78"/>
    <mergeCell ref="A1:U1"/>
    <mergeCell ref="N2:P2"/>
    <mergeCell ref="Q2:S2"/>
    <mergeCell ref="T2:V2"/>
    <mergeCell ref="C25:D25"/>
    <mergeCell ref="B12:B18"/>
    <mergeCell ref="C18:D18"/>
    <mergeCell ref="B19:B25"/>
    <mergeCell ref="A4:A26"/>
    <mergeCell ref="A2:A3"/>
    <mergeCell ref="C50:D50"/>
    <mergeCell ref="B35:B44"/>
    <mergeCell ref="A27:A51"/>
    <mergeCell ref="C34:D34"/>
    <mergeCell ref="A95:D95"/>
    <mergeCell ref="A94:D94"/>
    <mergeCell ref="B51:D51"/>
    <mergeCell ref="A52:A79"/>
    <mergeCell ref="B52:B57"/>
    <mergeCell ref="C57:D57"/>
    <mergeCell ref="Z2:AB2"/>
    <mergeCell ref="C3:D3"/>
    <mergeCell ref="B2:B3"/>
    <mergeCell ref="C44:D44"/>
    <mergeCell ref="B45:B50"/>
    <mergeCell ref="W2:Y2"/>
    <mergeCell ref="B26:D26"/>
    <mergeCell ref="B27:B34"/>
    <mergeCell ref="B4:B11"/>
    <mergeCell ref="C11:D11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7"/>
  <sheetViews>
    <sheetView zoomScale="136" zoomScaleNormal="136" zoomScalePageLayoutView="0" workbookViewId="0" topLeftCell="A1">
      <pane ySplit="4" topLeftCell="A71" activePane="bottomLeft" state="frozen"/>
      <selection pane="topLeft" activeCell="A1" sqref="A1"/>
      <selection pane="bottomLeft" activeCell="A1" sqref="A1:IV16384"/>
    </sheetView>
  </sheetViews>
  <sheetFormatPr defaultColWidth="8.88671875" defaultRowHeight="13.5"/>
  <cols>
    <col min="1" max="1" width="2.5546875" style="105" customWidth="1"/>
    <col min="2" max="2" width="2.6640625" style="105" customWidth="1"/>
    <col min="3" max="3" width="2.77734375" style="105" customWidth="1"/>
    <col min="4" max="4" width="8.21484375" style="105" customWidth="1"/>
    <col min="5" max="9" width="5.10546875" style="105" customWidth="1"/>
    <col min="10" max="10" width="5.10546875" style="65" customWidth="1"/>
    <col min="11" max="12" width="5.10546875" style="105" customWidth="1"/>
    <col min="13" max="16" width="5.10546875" style="65" customWidth="1"/>
    <col min="17" max="16384" width="8.88671875" style="105" customWidth="1"/>
  </cols>
  <sheetData>
    <row r="1" spans="1:16" ht="20.25" customHeight="1">
      <c r="A1" s="355" t="s">
        <v>445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12" customHeight="1">
      <c r="A2" s="407" t="s">
        <v>222</v>
      </c>
      <c r="B2" s="407" t="s">
        <v>223</v>
      </c>
      <c r="C2" s="201"/>
      <c r="D2" s="30" t="s">
        <v>8</v>
      </c>
      <c r="E2" s="496" t="s">
        <v>511</v>
      </c>
      <c r="F2" s="497"/>
      <c r="G2" s="497"/>
      <c r="H2" s="498"/>
      <c r="I2" s="496" t="s">
        <v>512</v>
      </c>
      <c r="J2" s="497"/>
      <c r="K2" s="497"/>
      <c r="L2" s="498"/>
      <c r="M2" s="496" t="s">
        <v>513</v>
      </c>
      <c r="N2" s="497"/>
      <c r="O2" s="497"/>
      <c r="P2" s="498"/>
    </row>
    <row r="3" spans="1:16" ht="12" customHeight="1">
      <c r="A3" s="407"/>
      <c r="B3" s="407"/>
      <c r="C3" s="184"/>
      <c r="D3" s="185"/>
      <c r="E3" s="416" t="s">
        <v>446</v>
      </c>
      <c r="F3" s="496" t="s">
        <v>447</v>
      </c>
      <c r="G3" s="497"/>
      <c r="H3" s="498"/>
      <c r="I3" s="416" t="s">
        <v>446</v>
      </c>
      <c r="J3" s="496" t="s">
        <v>447</v>
      </c>
      <c r="K3" s="497"/>
      <c r="L3" s="498"/>
      <c r="M3" s="528" t="s">
        <v>446</v>
      </c>
      <c r="N3" s="530" t="s">
        <v>447</v>
      </c>
      <c r="O3" s="531"/>
      <c r="P3" s="532"/>
    </row>
    <row r="4" spans="1:16" ht="12" customHeight="1">
      <c r="A4" s="407"/>
      <c r="B4" s="407"/>
      <c r="C4" s="211" t="s">
        <v>267</v>
      </c>
      <c r="D4" s="204"/>
      <c r="E4" s="417"/>
      <c r="F4" s="213" t="s">
        <v>5</v>
      </c>
      <c r="G4" s="213" t="s">
        <v>0</v>
      </c>
      <c r="H4" s="213" t="s">
        <v>6</v>
      </c>
      <c r="I4" s="417"/>
      <c r="J4" s="66" t="s">
        <v>5</v>
      </c>
      <c r="K4" s="213" t="s">
        <v>0</v>
      </c>
      <c r="L4" s="213" t="s">
        <v>6</v>
      </c>
      <c r="M4" s="529"/>
      <c r="N4" s="66" t="s">
        <v>5</v>
      </c>
      <c r="O4" s="66" t="s">
        <v>0</v>
      </c>
      <c r="P4" s="66" t="s">
        <v>6</v>
      </c>
    </row>
    <row r="5" spans="1:16" s="49" customFormat="1" ht="14.25" customHeight="1">
      <c r="A5" s="297" t="s">
        <v>349</v>
      </c>
      <c r="B5" s="297" t="s">
        <v>340</v>
      </c>
      <c r="C5" s="195">
        <v>1</v>
      </c>
      <c r="D5" s="195" t="s">
        <v>92</v>
      </c>
      <c r="E5" s="66">
        <v>5</v>
      </c>
      <c r="F5" s="66">
        <f>SUM(G5:H5)</f>
        <v>57</v>
      </c>
      <c r="G5" s="66">
        <v>23</v>
      </c>
      <c r="H5" s="66">
        <v>34</v>
      </c>
      <c r="I5" s="66">
        <v>3</v>
      </c>
      <c r="J5" s="66">
        <f>SUM(K5:L5)</f>
        <v>19</v>
      </c>
      <c r="K5" s="66">
        <v>12</v>
      </c>
      <c r="L5" s="66">
        <v>7</v>
      </c>
      <c r="M5" s="66">
        <v>3</v>
      </c>
      <c r="N5" s="66">
        <f>SUM(O5:P5)</f>
        <v>17</v>
      </c>
      <c r="O5" s="66">
        <v>6</v>
      </c>
      <c r="P5" s="66">
        <v>11</v>
      </c>
    </row>
    <row r="6" spans="1:16" s="49" customFormat="1" ht="14.25" customHeight="1">
      <c r="A6" s="298"/>
      <c r="B6" s="298"/>
      <c r="C6" s="195">
        <v>2</v>
      </c>
      <c r="D6" s="195" t="s">
        <v>9</v>
      </c>
      <c r="E6" s="213">
        <v>2</v>
      </c>
      <c r="F6" s="66">
        <f aca="true" t="shared" si="0" ref="F6:F69">SUM(G6:H6)</f>
        <v>20</v>
      </c>
      <c r="G6" s="213">
        <v>5</v>
      </c>
      <c r="H6" s="213">
        <v>15</v>
      </c>
      <c r="I6" s="213">
        <v>2</v>
      </c>
      <c r="J6" s="66">
        <f aca="true" t="shared" si="1" ref="J6:J69">SUM(K6:L6)</f>
        <v>20</v>
      </c>
      <c r="K6" s="213">
        <v>8</v>
      </c>
      <c r="L6" s="213">
        <v>12</v>
      </c>
      <c r="M6" s="66">
        <v>2</v>
      </c>
      <c r="N6" s="66">
        <f aca="true" t="shared" si="2" ref="N6:N69">SUM(O6:P6)</f>
        <v>10</v>
      </c>
      <c r="O6" s="66">
        <v>5</v>
      </c>
      <c r="P6" s="66">
        <v>5</v>
      </c>
    </row>
    <row r="7" spans="1:16" s="49" customFormat="1" ht="14.25" customHeight="1">
      <c r="A7" s="298"/>
      <c r="B7" s="298"/>
      <c r="C7" s="195">
        <v>3</v>
      </c>
      <c r="D7" s="195" t="s">
        <v>94</v>
      </c>
      <c r="E7" s="213">
        <v>2</v>
      </c>
      <c r="F7" s="66">
        <f t="shared" si="0"/>
        <v>9</v>
      </c>
      <c r="G7" s="213">
        <v>7</v>
      </c>
      <c r="H7" s="213">
        <v>2</v>
      </c>
      <c r="I7" s="213">
        <v>1</v>
      </c>
      <c r="J7" s="66">
        <f t="shared" si="1"/>
        <v>14</v>
      </c>
      <c r="K7" s="213">
        <v>9</v>
      </c>
      <c r="L7" s="213">
        <v>5</v>
      </c>
      <c r="M7" s="66">
        <v>1</v>
      </c>
      <c r="N7" s="66">
        <f t="shared" si="2"/>
        <v>10</v>
      </c>
      <c r="O7" s="66">
        <v>6</v>
      </c>
      <c r="P7" s="66">
        <v>4</v>
      </c>
    </row>
    <row r="8" spans="1:16" s="49" customFormat="1" ht="14.25" customHeight="1">
      <c r="A8" s="298"/>
      <c r="B8" s="298"/>
      <c r="C8" s="195">
        <v>4</v>
      </c>
      <c r="D8" s="195" t="s">
        <v>64</v>
      </c>
      <c r="E8" s="213">
        <v>8</v>
      </c>
      <c r="F8" s="66">
        <f t="shared" si="0"/>
        <v>76</v>
      </c>
      <c r="G8" s="213">
        <v>29</v>
      </c>
      <c r="H8" s="213">
        <v>47</v>
      </c>
      <c r="I8" s="213">
        <v>3</v>
      </c>
      <c r="J8" s="66">
        <f t="shared" si="1"/>
        <v>45</v>
      </c>
      <c r="K8" s="213">
        <v>19</v>
      </c>
      <c r="L8" s="213">
        <v>26</v>
      </c>
      <c r="M8" s="66">
        <v>2</v>
      </c>
      <c r="N8" s="66">
        <f t="shared" si="2"/>
        <v>41</v>
      </c>
      <c r="O8" s="66">
        <v>13</v>
      </c>
      <c r="P8" s="66">
        <v>28</v>
      </c>
    </row>
    <row r="9" spans="1:16" s="49" customFormat="1" ht="14.25" customHeight="1">
      <c r="A9" s="298"/>
      <c r="B9" s="298"/>
      <c r="C9" s="195">
        <v>5</v>
      </c>
      <c r="D9" s="195" t="s">
        <v>10</v>
      </c>
      <c r="E9" s="213">
        <v>2</v>
      </c>
      <c r="F9" s="66">
        <f t="shared" si="0"/>
        <v>13</v>
      </c>
      <c r="G9" s="213">
        <v>7</v>
      </c>
      <c r="H9" s="213">
        <v>6</v>
      </c>
      <c r="I9" s="213">
        <v>1</v>
      </c>
      <c r="J9" s="66">
        <f t="shared" si="1"/>
        <v>6</v>
      </c>
      <c r="K9" s="213">
        <v>2</v>
      </c>
      <c r="L9" s="213">
        <v>4</v>
      </c>
      <c r="M9" s="66">
        <v>1</v>
      </c>
      <c r="N9" s="66">
        <f t="shared" si="2"/>
        <v>4</v>
      </c>
      <c r="O9" s="66">
        <v>3</v>
      </c>
      <c r="P9" s="66">
        <v>1</v>
      </c>
    </row>
    <row r="10" spans="1:16" s="49" customFormat="1" ht="14.25" customHeight="1">
      <c r="A10" s="298"/>
      <c r="B10" s="298"/>
      <c r="C10" s="195">
        <v>6</v>
      </c>
      <c r="D10" s="195" t="s">
        <v>96</v>
      </c>
      <c r="E10" s="213">
        <v>7</v>
      </c>
      <c r="F10" s="66">
        <f t="shared" si="0"/>
        <v>36</v>
      </c>
      <c r="G10" s="213">
        <v>16</v>
      </c>
      <c r="H10" s="213">
        <v>20</v>
      </c>
      <c r="I10" s="213">
        <v>4</v>
      </c>
      <c r="J10" s="66">
        <f t="shared" si="1"/>
        <v>0</v>
      </c>
      <c r="K10" s="213">
        <v>0</v>
      </c>
      <c r="L10" s="213">
        <v>0</v>
      </c>
      <c r="M10" s="66">
        <v>4</v>
      </c>
      <c r="N10" s="66">
        <f t="shared" si="2"/>
        <v>0</v>
      </c>
      <c r="O10" s="66"/>
      <c r="P10" s="66"/>
    </row>
    <row r="11" spans="1:16" s="49" customFormat="1" ht="14.25" customHeight="1">
      <c r="A11" s="298"/>
      <c r="B11" s="298"/>
      <c r="C11" s="19">
        <v>7</v>
      </c>
      <c r="D11" s="19" t="s">
        <v>97</v>
      </c>
      <c r="E11" s="213">
        <v>7</v>
      </c>
      <c r="F11" s="66">
        <f t="shared" si="0"/>
        <v>37</v>
      </c>
      <c r="G11" s="213">
        <v>24</v>
      </c>
      <c r="H11" s="213">
        <v>13</v>
      </c>
      <c r="I11" s="213">
        <v>4</v>
      </c>
      <c r="J11" s="66">
        <f t="shared" si="1"/>
        <v>11</v>
      </c>
      <c r="K11" s="213">
        <v>7</v>
      </c>
      <c r="L11" s="213">
        <v>4</v>
      </c>
      <c r="M11" s="66">
        <v>4</v>
      </c>
      <c r="N11" s="66">
        <f t="shared" si="2"/>
        <v>15</v>
      </c>
      <c r="O11" s="66">
        <v>4</v>
      </c>
      <c r="P11" s="66">
        <v>11</v>
      </c>
    </row>
    <row r="12" spans="1:16" s="49" customFormat="1" ht="14.25" customHeight="1">
      <c r="A12" s="298"/>
      <c r="B12" s="362"/>
      <c r="C12" s="363" t="s">
        <v>354</v>
      </c>
      <c r="D12" s="364"/>
      <c r="E12" s="196">
        <f>SUM(E5:E11)</f>
        <v>33</v>
      </c>
      <c r="F12" s="196">
        <f aca="true" t="shared" si="3" ref="F12:P12">SUM(F5:F11)</f>
        <v>248</v>
      </c>
      <c r="G12" s="196">
        <f t="shared" si="3"/>
        <v>111</v>
      </c>
      <c r="H12" s="196">
        <f t="shared" si="3"/>
        <v>137</v>
      </c>
      <c r="I12" s="196">
        <f t="shared" si="3"/>
        <v>18</v>
      </c>
      <c r="J12" s="196">
        <f t="shared" si="3"/>
        <v>115</v>
      </c>
      <c r="K12" s="196">
        <f t="shared" si="3"/>
        <v>57</v>
      </c>
      <c r="L12" s="196">
        <f t="shared" si="3"/>
        <v>58</v>
      </c>
      <c r="M12" s="196">
        <f t="shared" si="3"/>
        <v>17</v>
      </c>
      <c r="N12" s="196">
        <f t="shared" si="3"/>
        <v>97</v>
      </c>
      <c r="O12" s="196">
        <f t="shared" si="3"/>
        <v>37</v>
      </c>
      <c r="P12" s="196">
        <f t="shared" si="3"/>
        <v>60</v>
      </c>
    </row>
    <row r="13" spans="1:16" s="49" customFormat="1" ht="15" customHeight="1">
      <c r="A13" s="298"/>
      <c r="B13" s="297" t="s">
        <v>341</v>
      </c>
      <c r="C13" s="20">
        <v>8</v>
      </c>
      <c r="D13" s="20" t="s">
        <v>11</v>
      </c>
      <c r="E13" s="213">
        <v>4</v>
      </c>
      <c r="F13" s="66">
        <f t="shared" si="0"/>
        <v>18</v>
      </c>
      <c r="G13" s="213">
        <v>9</v>
      </c>
      <c r="H13" s="213">
        <v>9</v>
      </c>
      <c r="I13" s="213">
        <v>2</v>
      </c>
      <c r="J13" s="66">
        <f t="shared" si="1"/>
        <v>8</v>
      </c>
      <c r="K13" s="213">
        <v>3</v>
      </c>
      <c r="L13" s="213">
        <v>5</v>
      </c>
      <c r="M13" s="66">
        <v>1</v>
      </c>
      <c r="N13" s="66">
        <f t="shared" si="2"/>
        <v>5</v>
      </c>
      <c r="O13" s="66">
        <v>2</v>
      </c>
      <c r="P13" s="66">
        <v>3</v>
      </c>
    </row>
    <row r="14" spans="1:16" s="49" customFormat="1" ht="15" customHeight="1">
      <c r="A14" s="298"/>
      <c r="B14" s="298"/>
      <c r="C14" s="195">
        <v>9</v>
      </c>
      <c r="D14" s="195" t="s">
        <v>99</v>
      </c>
      <c r="E14" s="213">
        <v>2</v>
      </c>
      <c r="F14" s="66">
        <f t="shared" si="0"/>
        <v>10</v>
      </c>
      <c r="G14" s="213">
        <v>4</v>
      </c>
      <c r="H14" s="213">
        <v>6</v>
      </c>
      <c r="I14" s="213">
        <v>1</v>
      </c>
      <c r="J14" s="66">
        <f t="shared" si="1"/>
        <v>9</v>
      </c>
      <c r="K14" s="213">
        <v>6</v>
      </c>
      <c r="L14" s="213">
        <v>3</v>
      </c>
      <c r="M14" s="66">
        <v>1</v>
      </c>
      <c r="N14" s="66">
        <f t="shared" si="2"/>
        <v>5</v>
      </c>
      <c r="O14" s="66">
        <v>2</v>
      </c>
      <c r="P14" s="66">
        <v>3</v>
      </c>
    </row>
    <row r="15" spans="1:16" s="49" customFormat="1" ht="15" customHeight="1">
      <c r="A15" s="298"/>
      <c r="B15" s="298"/>
      <c r="C15" s="195">
        <v>10</v>
      </c>
      <c r="D15" s="195" t="s">
        <v>12</v>
      </c>
      <c r="E15" s="213">
        <v>5</v>
      </c>
      <c r="F15" s="66">
        <f t="shared" si="0"/>
        <v>29</v>
      </c>
      <c r="G15" s="213">
        <v>20</v>
      </c>
      <c r="H15" s="213">
        <v>9</v>
      </c>
      <c r="I15" s="213">
        <v>3</v>
      </c>
      <c r="J15" s="66">
        <f t="shared" si="1"/>
        <v>26</v>
      </c>
      <c r="K15" s="213">
        <v>12</v>
      </c>
      <c r="L15" s="213">
        <v>14</v>
      </c>
      <c r="M15" s="66">
        <v>3</v>
      </c>
      <c r="N15" s="66">
        <f t="shared" si="2"/>
        <v>17</v>
      </c>
      <c r="O15" s="66">
        <v>13</v>
      </c>
      <c r="P15" s="66">
        <v>4</v>
      </c>
    </row>
    <row r="16" spans="1:16" s="49" customFormat="1" ht="15" customHeight="1">
      <c r="A16" s="298"/>
      <c r="B16" s="298"/>
      <c r="C16" s="195">
        <v>11</v>
      </c>
      <c r="D16" s="195" t="s">
        <v>13</v>
      </c>
      <c r="E16" s="213">
        <v>6</v>
      </c>
      <c r="F16" s="66">
        <f t="shared" si="0"/>
        <v>36</v>
      </c>
      <c r="G16" s="213">
        <v>18</v>
      </c>
      <c r="H16" s="213">
        <v>18</v>
      </c>
      <c r="I16" s="213">
        <v>2</v>
      </c>
      <c r="J16" s="66">
        <f t="shared" si="1"/>
        <v>15</v>
      </c>
      <c r="K16" s="213">
        <v>8</v>
      </c>
      <c r="L16" s="213">
        <v>7</v>
      </c>
      <c r="M16" s="66">
        <v>1</v>
      </c>
      <c r="N16" s="66">
        <f t="shared" si="2"/>
        <v>7</v>
      </c>
      <c r="O16" s="66">
        <v>4</v>
      </c>
      <c r="P16" s="66">
        <v>3</v>
      </c>
    </row>
    <row r="17" spans="1:16" s="49" customFormat="1" ht="15" customHeight="1">
      <c r="A17" s="298"/>
      <c r="B17" s="298"/>
      <c r="C17" s="195">
        <v>12</v>
      </c>
      <c r="D17" s="19" t="s">
        <v>15</v>
      </c>
      <c r="E17" s="213">
        <v>5</v>
      </c>
      <c r="F17" s="66">
        <f t="shared" si="0"/>
        <v>70</v>
      </c>
      <c r="G17" s="213">
        <v>39</v>
      </c>
      <c r="H17" s="213">
        <v>31</v>
      </c>
      <c r="I17" s="213">
        <v>2</v>
      </c>
      <c r="J17" s="66">
        <f t="shared" si="1"/>
        <v>23</v>
      </c>
      <c r="K17" s="213">
        <v>14</v>
      </c>
      <c r="L17" s="213">
        <v>9</v>
      </c>
      <c r="M17" s="66">
        <v>1</v>
      </c>
      <c r="N17" s="66">
        <f t="shared" si="2"/>
        <v>18</v>
      </c>
      <c r="O17" s="66">
        <v>10</v>
      </c>
      <c r="P17" s="66">
        <v>8</v>
      </c>
    </row>
    <row r="18" spans="1:16" s="49" customFormat="1" ht="15" customHeight="1">
      <c r="A18" s="298"/>
      <c r="B18" s="298"/>
      <c r="C18" s="19">
        <v>13</v>
      </c>
      <c r="D18" s="195" t="s">
        <v>14</v>
      </c>
      <c r="E18" s="213">
        <v>4</v>
      </c>
      <c r="F18" s="66">
        <f t="shared" si="0"/>
        <v>23</v>
      </c>
      <c r="G18" s="213">
        <v>12</v>
      </c>
      <c r="H18" s="213">
        <v>11</v>
      </c>
      <c r="I18" s="213">
        <v>2</v>
      </c>
      <c r="J18" s="66">
        <f t="shared" si="1"/>
        <v>13</v>
      </c>
      <c r="K18" s="213">
        <v>3</v>
      </c>
      <c r="L18" s="213">
        <v>10</v>
      </c>
      <c r="M18" s="66">
        <v>2</v>
      </c>
      <c r="N18" s="66">
        <f t="shared" si="2"/>
        <v>7</v>
      </c>
      <c r="O18" s="66">
        <v>5</v>
      </c>
      <c r="P18" s="66">
        <v>2</v>
      </c>
    </row>
    <row r="19" spans="1:16" s="49" customFormat="1" ht="15" customHeight="1">
      <c r="A19" s="298"/>
      <c r="B19" s="362"/>
      <c r="C19" s="363" t="s">
        <v>354</v>
      </c>
      <c r="D19" s="364"/>
      <c r="E19" s="196">
        <f>SUM(E13:E18)</f>
        <v>26</v>
      </c>
      <c r="F19" s="196">
        <f aca="true" t="shared" si="4" ref="F19:P19">SUM(F13:F18)</f>
        <v>186</v>
      </c>
      <c r="G19" s="196">
        <f t="shared" si="4"/>
        <v>102</v>
      </c>
      <c r="H19" s="196">
        <f t="shared" si="4"/>
        <v>84</v>
      </c>
      <c r="I19" s="196">
        <f t="shared" si="4"/>
        <v>12</v>
      </c>
      <c r="J19" s="196">
        <f t="shared" si="4"/>
        <v>94</v>
      </c>
      <c r="K19" s="196">
        <f t="shared" si="4"/>
        <v>46</v>
      </c>
      <c r="L19" s="196">
        <f t="shared" si="4"/>
        <v>48</v>
      </c>
      <c r="M19" s="196">
        <f t="shared" si="4"/>
        <v>9</v>
      </c>
      <c r="N19" s="196">
        <f t="shared" si="4"/>
        <v>59</v>
      </c>
      <c r="O19" s="196">
        <f t="shared" si="4"/>
        <v>36</v>
      </c>
      <c r="P19" s="196">
        <f t="shared" si="4"/>
        <v>23</v>
      </c>
    </row>
    <row r="20" spans="1:16" s="49" customFormat="1" ht="15" customHeight="1">
      <c r="A20" s="298"/>
      <c r="B20" s="297" t="s">
        <v>342</v>
      </c>
      <c r="C20" s="20">
        <v>14</v>
      </c>
      <c r="D20" s="20" t="s">
        <v>103</v>
      </c>
      <c r="E20" s="213">
        <v>5</v>
      </c>
      <c r="F20" s="66">
        <f t="shared" si="0"/>
        <v>27</v>
      </c>
      <c r="G20" s="213">
        <v>15</v>
      </c>
      <c r="H20" s="213">
        <v>12</v>
      </c>
      <c r="I20" s="213">
        <v>2</v>
      </c>
      <c r="J20" s="66">
        <f t="shared" si="1"/>
        <v>13</v>
      </c>
      <c r="K20" s="213">
        <v>3</v>
      </c>
      <c r="L20" s="213">
        <v>10</v>
      </c>
      <c r="M20" s="66">
        <v>1</v>
      </c>
      <c r="N20" s="66">
        <f t="shared" si="2"/>
        <v>14</v>
      </c>
      <c r="O20" s="66">
        <v>8</v>
      </c>
      <c r="P20" s="66">
        <v>6</v>
      </c>
    </row>
    <row r="21" spans="1:16" s="49" customFormat="1" ht="15" customHeight="1">
      <c r="A21" s="298"/>
      <c r="B21" s="298"/>
      <c r="C21" s="195">
        <v>15</v>
      </c>
      <c r="D21" s="195" t="s">
        <v>104</v>
      </c>
      <c r="E21" s="213">
        <v>1</v>
      </c>
      <c r="F21" s="66">
        <f t="shared" si="0"/>
        <v>2</v>
      </c>
      <c r="G21" s="213">
        <v>1</v>
      </c>
      <c r="H21" s="213">
        <v>1</v>
      </c>
      <c r="I21" s="213">
        <v>1</v>
      </c>
      <c r="J21" s="66">
        <f t="shared" si="1"/>
        <v>2</v>
      </c>
      <c r="K21" s="213">
        <v>2</v>
      </c>
      <c r="L21" s="213">
        <v>0</v>
      </c>
      <c r="M21" s="66">
        <v>0</v>
      </c>
      <c r="N21" s="66">
        <f t="shared" si="2"/>
        <v>2</v>
      </c>
      <c r="O21" s="66">
        <v>2</v>
      </c>
      <c r="P21" s="66">
        <v>0</v>
      </c>
    </row>
    <row r="22" spans="1:16" s="49" customFormat="1" ht="15" customHeight="1">
      <c r="A22" s="298"/>
      <c r="B22" s="298"/>
      <c r="C22" s="195">
        <v>16</v>
      </c>
      <c r="D22" s="195" t="s">
        <v>16</v>
      </c>
      <c r="E22" s="213">
        <v>3</v>
      </c>
      <c r="F22" s="66">
        <f t="shared" si="0"/>
        <v>10</v>
      </c>
      <c r="G22" s="213">
        <v>5</v>
      </c>
      <c r="H22" s="213">
        <v>5</v>
      </c>
      <c r="I22" s="213">
        <v>1</v>
      </c>
      <c r="J22" s="66">
        <f t="shared" si="1"/>
        <v>10</v>
      </c>
      <c r="K22" s="213">
        <v>3</v>
      </c>
      <c r="L22" s="213">
        <v>7</v>
      </c>
      <c r="M22" s="66">
        <v>0</v>
      </c>
      <c r="N22" s="66">
        <f t="shared" si="2"/>
        <v>13</v>
      </c>
      <c r="O22" s="66">
        <v>8</v>
      </c>
      <c r="P22" s="66">
        <v>5</v>
      </c>
    </row>
    <row r="23" spans="1:16" s="49" customFormat="1" ht="15" customHeight="1">
      <c r="A23" s="298"/>
      <c r="B23" s="298"/>
      <c r="C23" s="195">
        <v>17</v>
      </c>
      <c r="D23" s="195" t="s">
        <v>106</v>
      </c>
      <c r="E23" s="213">
        <v>2</v>
      </c>
      <c r="F23" s="66">
        <f t="shared" si="0"/>
        <v>27</v>
      </c>
      <c r="G23" s="213">
        <v>13</v>
      </c>
      <c r="H23" s="213">
        <v>14</v>
      </c>
      <c r="I23" s="213">
        <v>3</v>
      </c>
      <c r="J23" s="66">
        <f t="shared" si="1"/>
        <v>19</v>
      </c>
      <c r="K23" s="213">
        <v>5</v>
      </c>
      <c r="L23" s="213">
        <v>14</v>
      </c>
      <c r="M23" s="66">
        <v>2</v>
      </c>
      <c r="N23" s="66">
        <f t="shared" si="2"/>
        <v>8</v>
      </c>
      <c r="O23" s="66">
        <v>2</v>
      </c>
      <c r="P23" s="66">
        <v>6</v>
      </c>
    </row>
    <row r="24" spans="1:16" s="49" customFormat="1" ht="15" customHeight="1">
      <c r="A24" s="298"/>
      <c r="B24" s="298"/>
      <c r="C24" s="195">
        <v>18</v>
      </c>
      <c r="D24" s="195" t="s">
        <v>107</v>
      </c>
      <c r="E24" s="213">
        <v>0</v>
      </c>
      <c r="F24" s="66">
        <f t="shared" si="0"/>
        <v>0</v>
      </c>
      <c r="G24" s="213"/>
      <c r="H24" s="213"/>
      <c r="I24" s="102">
        <v>1</v>
      </c>
      <c r="J24" s="66">
        <f t="shared" si="1"/>
        <v>10</v>
      </c>
      <c r="K24" s="213">
        <v>3</v>
      </c>
      <c r="L24" s="213">
        <v>7</v>
      </c>
      <c r="M24" s="66">
        <v>1</v>
      </c>
      <c r="N24" s="66">
        <f t="shared" si="2"/>
        <v>10</v>
      </c>
      <c r="O24" s="66">
        <v>5</v>
      </c>
      <c r="P24" s="66">
        <v>5</v>
      </c>
    </row>
    <row r="25" spans="1:16" s="49" customFormat="1" ht="15" customHeight="1">
      <c r="A25" s="298"/>
      <c r="B25" s="298"/>
      <c r="C25" s="195">
        <v>19</v>
      </c>
      <c r="D25" s="195" t="s">
        <v>108</v>
      </c>
      <c r="E25" s="213">
        <v>7</v>
      </c>
      <c r="F25" s="66">
        <f t="shared" si="0"/>
        <v>49</v>
      </c>
      <c r="G25" s="213">
        <v>29</v>
      </c>
      <c r="H25" s="213">
        <v>20</v>
      </c>
      <c r="I25" s="213">
        <v>2</v>
      </c>
      <c r="J25" s="66">
        <f t="shared" si="1"/>
        <v>30</v>
      </c>
      <c r="K25" s="213">
        <v>17</v>
      </c>
      <c r="L25" s="213">
        <v>13</v>
      </c>
      <c r="M25" s="66">
        <v>1</v>
      </c>
      <c r="N25" s="66">
        <f t="shared" si="2"/>
        <v>10</v>
      </c>
      <c r="O25" s="66">
        <v>4</v>
      </c>
      <c r="P25" s="66">
        <v>6</v>
      </c>
    </row>
    <row r="26" spans="1:16" s="49" customFormat="1" ht="15" customHeight="1">
      <c r="A26" s="298"/>
      <c r="B26" s="362"/>
      <c r="C26" s="363" t="s">
        <v>354</v>
      </c>
      <c r="D26" s="364"/>
      <c r="E26" s="196">
        <f>SUM(E20:E25)</f>
        <v>18</v>
      </c>
      <c r="F26" s="196">
        <f aca="true" t="shared" si="5" ref="F26:P26">SUM(F20:F25)</f>
        <v>115</v>
      </c>
      <c r="G26" s="196">
        <f t="shared" si="5"/>
        <v>63</v>
      </c>
      <c r="H26" s="196">
        <f t="shared" si="5"/>
        <v>52</v>
      </c>
      <c r="I26" s="196">
        <f t="shared" si="5"/>
        <v>10</v>
      </c>
      <c r="J26" s="196">
        <f t="shared" si="5"/>
        <v>84</v>
      </c>
      <c r="K26" s="196">
        <f t="shared" si="5"/>
        <v>33</v>
      </c>
      <c r="L26" s="196">
        <f t="shared" si="5"/>
        <v>51</v>
      </c>
      <c r="M26" s="196">
        <f t="shared" si="5"/>
        <v>5</v>
      </c>
      <c r="N26" s="196">
        <f t="shared" si="5"/>
        <v>57</v>
      </c>
      <c r="O26" s="196">
        <f t="shared" si="5"/>
        <v>29</v>
      </c>
      <c r="P26" s="196">
        <f t="shared" si="5"/>
        <v>28</v>
      </c>
    </row>
    <row r="27" spans="1:16" s="49" customFormat="1" ht="15" customHeight="1">
      <c r="A27" s="362"/>
      <c r="B27" s="356" t="s">
        <v>220</v>
      </c>
      <c r="C27" s="356"/>
      <c r="D27" s="293"/>
      <c r="E27" s="196">
        <f>E26+E19+E12</f>
        <v>77</v>
      </c>
      <c r="F27" s="196">
        <f aca="true" t="shared" si="6" ref="F27:P27">F26+F19+F12</f>
        <v>549</v>
      </c>
      <c r="G27" s="196">
        <f t="shared" si="6"/>
        <v>276</v>
      </c>
      <c r="H27" s="196">
        <f t="shared" si="6"/>
        <v>273</v>
      </c>
      <c r="I27" s="196">
        <f t="shared" si="6"/>
        <v>40</v>
      </c>
      <c r="J27" s="196">
        <f t="shared" si="6"/>
        <v>293</v>
      </c>
      <c r="K27" s="196">
        <f t="shared" si="6"/>
        <v>136</v>
      </c>
      <c r="L27" s="196">
        <f t="shared" si="6"/>
        <v>157</v>
      </c>
      <c r="M27" s="196">
        <f t="shared" si="6"/>
        <v>31</v>
      </c>
      <c r="N27" s="196">
        <f t="shared" si="6"/>
        <v>213</v>
      </c>
      <c r="O27" s="196">
        <f t="shared" si="6"/>
        <v>102</v>
      </c>
      <c r="P27" s="196">
        <f t="shared" si="6"/>
        <v>111</v>
      </c>
    </row>
    <row r="28" spans="1:16" s="49" customFormat="1" ht="15" customHeight="1">
      <c r="A28" s="297" t="s">
        <v>242</v>
      </c>
      <c r="B28" s="297" t="s">
        <v>340</v>
      </c>
      <c r="C28" s="195">
        <v>20</v>
      </c>
      <c r="D28" s="195" t="s">
        <v>17</v>
      </c>
      <c r="E28" s="213">
        <v>8</v>
      </c>
      <c r="F28" s="66">
        <f t="shared" si="0"/>
        <v>77</v>
      </c>
      <c r="G28" s="213">
        <v>38</v>
      </c>
      <c r="H28" s="213">
        <v>39</v>
      </c>
      <c r="I28" s="213">
        <v>3</v>
      </c>
      <c r="J28" s="66">
        <f t="shared" si="1"/>
        <v>18</v>
      </c>
      <c r="K28" s="213">
        <v>10</v>
      </c>
      <c r="L28" s="213">
        <v>8</v>
      </c>
      <c r="M28" s="66">
        <v>1</v>
      </c>
      <c r="N28" s="66">
        <f t="shared" si="2"/>
        <v>10</v>
      </c>
      <c r="O28" s="66">
        <v>7</v>
      </c>
      <c r="P28" s="66">
        <v>3</v>
      </c>
    </row>
    <row r="29" spans="1:16" s="49" customFormat="1" ht="15" customHeight="1">
      <c r="A29" s="298"/>
      <c r="B29" s="298"/>
      <c r="C29" s="195">
        <v>21</v>
      </c>
      <c r="D29" s="195" t="s">
        <v>18</v>
      </c>
      <c r="E29" s="213">
        <v>5</v>
      </c>
      <c r="F29" s="66">
        <f t="shared" si="0"/>
        <v>75</v>
      </c>
      <c r="G29" s="213">
        <v>37</v>
      </c>
      <c r="H29" s="213">
        <v>38</v>
      </c>
      <c r="I29" s="213">
        <v>3</v>
      </c>
      <c r="J29" s="66">
        <f t="shared" si="1"/>
        <v>13</v>
      </c>
      <c r="K29" s="213">
        <v>6</v>
      </c>
      <c r="L29" s="213">
        <v>7</v>
      </c>
      <c r="M29" s="66">
        <v>1</v>
      </c>
      <c r="N29" s="66">
        <f t="shared" si="2"/>
        <v>3</v>
      </c>
      <c r="O29" s="66">
        <v>1</v>
      </c>
      <c r="P29" s="66">
        <v>2</v>
      </c>
    </row>
    <row r="30" spans="1:16" s="49" customFormat="1" ht="15" customHeight="1">
      <c r="A30" s="298"/>
      <c r="B30" s="298"/>
      <c r="C30" s="195">
        <v>22</v>
      </c>
      <c r="D30" s="195" t="s">
        <v>112</v>
      </c>
      <c r="E30" s="213">
        <v>10</v>
      </c>
      <c r="F30" s="66">
        <f t="shared" si="0"/>
        <v>24</v>
      </c>
      <c r="G30" s="213">
        <v>14</v>
      </c>
      <c r="H30" s="213">
        <v>10</v>
      </c>
      <c r="I30" s="213">
        <v>7</v>
      </c>
      <c r="J30" s="66">
        <f t="shared" si="1"/>
        <v>12</v>
      </c>
      <c r="K30" s="213">
        <v>7</v>
      </c>
      <c r="L30" s="213">
        <v>5</v>
      </c>
      <c r="M30" s="66">
        <v>3</v>
      </c>
      <c r="N30" s="66">
        <f t="shared" si="2"/>
        <v>15</v>
      </c>
      <c r="O30" s="66">
        <v>8</v>
      </c>
      <c r="P30" s="66">
        <v>7</v>
      </c>
    </row>
    <row r="31" spans="1:16" s="49" customFormat="1" ht="15" customHeight="1">
      <c r="A31" s="298"/>
      <c r="B31" s="298"/>
      <c r="C31" s="195">
        <v>23</v>
      </c>
      <c r="D31" s="195" t="s">
        <v>343</v>
      </c>
      <c r="E31" s="196">
        <v>10</v>
      </c>
      <c r="F31" s="66">
        <f t="shared" si="0"/>
        <v>28</v>
      </c>
      <c r="G31" s="196">
        <v>19</v>
      </c>
      <c r="H31" s="196">
        <v>9</v>
      </c>
      <c r="I31" s="196">
        <v>0</v>
      </c>
      <c r="J31" s="66">
        <f t="shared" si="1"/>
        <v>20</v>
      </c>
      <c r="K31" s="196">
        <v>12</v>
      </c>
      <c r="L31" s="196">
        <v>8</v>
      </c>
      <c r="M31" s="196">
        <v>10</v>
      </c>
      <c r="N31" s="66">
        <f t="shared" si="2"/>
        <v>11</v>
      </c>
      <c r="O31" s="196">
        <v>6</v>
      </c>
      <c r="P31" s="196">
        <v>5</v>
      </c>
    </row>
    <row r="32" spans="1:16" s="49" customFormat="1" ht="15" customHeight="1">
      <c r="A32" s="298"/>
      <c r="B32" s="298"/>
      <c r="C32" s="195">
        <v>24</v>
      </c>
      <c r="D32" s="72" t="s">
        <v>344</v>
      </c>
      <c r="E32" s="196">
        <v>10</v>
      </c>
      <c r="F32" s="66">
        <f t="shared" si="0"/>
        <v>54</v>
      </c>
      <c r="G32" s="196">
        <v>28</v>
      </c>
      <c r="H32" s="196">
        <v>26</v>
      </c>
      <c r="I32" s="196">
        <v>7</v>
      </c>
      <c r="J32" s="66">
        <f t="shared" si="1"/>
        <v>18</v>
      </c>
      <c r="K32" s="196">
        <v>10</v>
      </c>
      <c r="L32" s="196">
        <v>8</v>
      </c>
      <c r="M32" s="196">
        <v>3</v>
      </c>
      <c r="N32" s="66">
        <f t="shared" si="2"/>
        <v>10</v>
      </c>
      <c r="O32" s="196">
        <v>6</v>
      </c>
      <c r="P32" s="196">
        <v>4</v>
      </c>
    </row>
    <row r="33" spans="1:16" s="49" customFormat="1" ht="15" customHeight="1">
      <c r="A33" s="298"/>
      <c r="B33" s="298"/>
      <c r="C33" s="195">
        <v>25</v>
      </c>
      <c r="D33" s="195" t="s">
        <v>219</v>
      </c>
      <c r="E33" s="196">
        <v>10</v>
      </c>
      <c r="F33" s="66">
        <f t="shared" si="0"/>
        <v>67</v>
      </c>
      <c r="G33" s="196">
        <v>39</v>
      </c>
      <c r="H33" s="196">
        <v>28</v>
      </c>
      <c r="I33" s="196">
        <v>7</v>
      </c>
      <c r="J33" s="66">
        <f t="shared" si="1"/>
        <v>20</v>
      </c>
      <c r="K33" s="196">
        <v>12</v>
      </c>
      <c r="L33" s="196">
        <v>8</v>
      </c>
      <c r="M33" s="196">
        <v>3</v>
      </c>
      <c r="N33" s="66">
        <f t="shared" si="2"/>
        <v>14</v>
      </c>
      <c r="O33" s="196">
        <v>8</v>
      </c>
      <c r="P33" s="196">
        <v>6</v>
      </c>
    </row>
    <row r="34" spans="1:16" s="49" customFormat="1" ht="15" customHeight="1">
      <c r="A34" s="298"/>
      <c r="B34" s="298"/>
      <c r="C34" s="195">
        <v>26</v>
      </c>
      <c r="D34" s="195" t="s">
        <v>20</v>
      </c>
      <c r="E34" s="213">
        <v>3</v>
      </c>
      <c r="F34" s="66">
        <f t="shared" si="0"/>
        <v>23</v>
      </c>
      <c r="G34" s="213">
        <v>12</v>
      </c>
      <c r="H34" s="213">
        <v>11</v>
      </c>
      <c r="I34" s="213">
        <v>1</v>
      </c>
      <c r="J34" s="66">
        <f t="shared" si="1"/>
        <v>5</v>
      </c>
      <c r="K34" s="213">
        <v>1</v>
      </c>
      <c r="L34" s="213">
        <v>4</v>
      </c>
      <c r="M34" s="66">
        <v>0</v>
      </c>
      <c r="N34" s="66">
        <f t="shared" si="2"/>
        <v>5</v>
      </c>
      <c r="O34" s="66">
        <v>0</v>
      </c>
      <c r="P34" s="66">
        <v>5</v>
      </c>
    </row>
    <row r="35" spans="1:16" s="49" customFormat="1" ht="15" customHeight="1">
      <c r="A35" s="298"/>
      <c r="B35" s="362"/>
      <c r="C35" s="363" t="s">
        <v>354</v>
      </c>
      <c r="D35" s="364"/>
      <c r="E35" s="196">
        <f>SUM(E28:E34)</f>
        <v>56</v>
      </c>
      <c r="F35" s="196">
        <f aca="true" t="shared" si="7" ref="F35:P35">SUM(F28:F34)</f>
        <v>348</v>
      </c>
      <c r="G35" s="196">
        <f t="shared" si="7"/>
        <v>187</v>
      </c>
      <c r="H35" s="196">
        <f t="shared" si="7"/>
        <v>161</v>
      </c>
      <c r="I35" s="196">
        <f t="shared" si="7"/>
        <v>28</v>
      </c>
      <c r="J35" s="196">
        <f t="shared" si="7"/>
        <v>106</v>
      </c>
      <c r="K35" s="196">
        <f t="shared" si="7"/>
        <v>58</v>
      </c>
      <c r="L35" s="196">
        <f t="shared" si="7"/>
        <v>48</v>
      </c>
      <c r="M35" s="196">
        <f t="shared" si="7"/>
        <v>21</v>
      </c>
      <c r="N35" s="196">
        <f t="shared" si="7"/>
        <v>68</v>
      </c>
      <c r="O35" s="196">
        <f t="shared" si="7"/>
        <v>36</v>
      </c>
      <c r="P35" s="196">
        <f t="shared" si="7"/>
        <v>32</v>
      </c>
    </row>
    <row r="36" spans="1:16" s="49" customFormat="1" ht="15" customHeight="1">
      <c r="A36" s="298"/>
      <c r="B36" s="297" t="s">
        <v>341</v>
      </c>
      <c r="C36" s="195">
        <v>27</v>
      </c>
      <c r="D36" s="195" t="s">
        <v>346</v>
      </c>
      <c r="E36" s="213">
        <v>10</v>
      </c>
      <c r="F36" s="66">
        <f t="shared" si="0"/>
        <v>99</v>
      </c>
      <c r="G36" s="213">
        <v>46</v>
      </c>
      <c r="H36" s="213">
        <v>53</v>
      </c>
      <c r="I36" s="213">
        <v>4</v>
      </c>
      <c r="J36" s="66">
        <f t="shared" si="1"/>
        <v>43</v>
      </c>
      <c r="K36" s="213">
        <v>23</v>
      </c>
      <c r="L36" s="213">
        <v>20</v>
      </c>
      <c r="M36" s="66">
        <v>4</v>
      </c>
      <c r="N36" s="66">
        <f t="shared" si="2"/>
        <v>26</v>
      </c>
      <c r="O36" s="66">
        <v>13</v>
      </c>
      <c r="P36" s="66">
        <v>13</v>
      </c>
    </row>
    <row r="37" spans="1:16" s="49" customFormat="1" ht="15" customHeight="1">
      <c r="A37" s="298"/>
      <c r="B37" s="298"/>
      <c r="C37" s="195">
        <v>28</v>
      </c>
      <c r="D37" s="195" t="s">
        <v>111</v>
      </c>
      <c r="E37" s="213">
        <v>6</v>
      </c>
      <c r="F37" s="66">
        <f t="shared" si="0"/>
        <v>141</v>
      </c>
      <c r="G37" s="213">
        <v>67</v>
      </c>
      <c r="H37" s="213">
        <v>74</v>
      </c>
      <c r="I37" s="213">
        <v>3</v>
      </c>
      <c r="J37" s="66">
        <f t="shared" si="1"/>
        <v>41</v>
      </c>
      <c r="K37" s="213">
        <v>28</v>
      </c>
      <c r="L37" s="213">
        <v>13</v>
      </c>
      <c r="M37" s="66">
        <v>2</v>
      </c>
      <c r="N37" s="66">
        <f t="shared" si="2"/>
        <v>20</v>
      </c>
      <c r="O37" s="66">
        <v>13</v>
      </c>
      <c r="P37" s="66">
        <v>7</v>
      </c>
    </row>
    <row r="38" spans="1:16" s="49" customFormat="1" ht="15" customHeight="1">
      <c r="A38" s="298"/>
      <c r="B38" s="298"/>
      <c r="C38" s="195">
        <v>29</v>
      </c>
      <c r="D38" s="195" t="s">
        <v>553</v>
      </c>
      <c r="E38" s="213">
        <v>0</v>
      </c>
      <c r="F38" s="66">
        <f t="shared" si="0"/>
        <v>0</v>
      </c>
      <c r="G38" s="213">
        <v>0</v>
      </c>
      <c r="H38" s="213"/>
      <c r="I38" s="213">
        <v>0</v>
      </c>
      <c r="J38" s="66">
        <f t="shared" si="1"/>
        <v>0</v>
      </c>
      <c r="K38" s="213">
        <v>0</v>
      </c>
      <c r="L38" s="213">
        <v>0</v>
      </c>
      <c r="M38" s="66">
        <v>0</v>
      </c>
      <c r="N38" s="66">
        <v>0</v>
      </c>
      <c r="O38" s="66">
        <v>0</v>
      </c>
      <c r="P38" s="66">
        <v>0</v>
      </c>
    </row>
    <row r="39" spans="1:16" s="49" customFormat="1" ht="15" customHeight="1">
      <c r="A39" s="298"/>
      <c r="B39" s="298"/>
      <c r="C39" s="195">
        <v>30</v>
      </c>
      <c r="D39" s="195" t="s">
        <v>115</v>
      </c>
      <c r="E39" s="213">
        <v>0</v>
      </c>
      <c r="F39" s="66">
        <f t="shared" si="0"/>
        <v>0</v>
      </c>
      <c r="G39" s="213">
        <v>0</v>
      </c>
      <c r="H39" s="213">
        <v>0</v>
      </c>
      <c r="I39" s="213">
        <v>0</v>
      </c>
      <c r="J39" s="66">
        <f t="shared" si="1"/>
        <v>0</v>
      </c>
      <c r="K39" s="213">
        <v>0</v>
      </c>
      <c r="L39" s="213">
        <v>0</v>
      </c>
      <c r="M39" s="66">
        <v>0</v>
      </c>
      <c r="N39" s="66">
        <f t="shared" si="2"/>
        <v>0</v>
      </c>
      <c r="O39" s="66">
        <v>0</v>
      </c>
      <c r="P39" s="66">
        <v>0</v>
      </c>
    </row>
    <row r="40" spans="1:16" s="49" customFormat="1" ht="15" customHeight="1">
      <c r="A40" s="298"/>
      <c r="B40" s="298"/>
      <c r="C40" s="195">
        <v>31</v>
      </c>
      <c r="D40" s="195" t="s">
        <v>21</v>
      </c>
      <c r="E40" s="213">
        <v>4</v>
      </c>
      <c r="F40" s="66">
        <f t="shared" si="0"/>
        <v>24</v>
      </c>
      <c r="G40" s="213">
        <v>13</v>
      </c>
      <c r="H40" s="213">
        <v>11</v>
      </c>
      <c r="I40" s="213">
        <v>0</v>
      </c>
      <c r="J40" s="66">
        <f t="shared" si="1"/>
        <v>12</v>
      </c>
      <c r="K40" s="213">
        <v>5</v>
      </c>
      <c r="L40" s="213">
        <v>7</v>
      </c>
      <c r="M40" s="66">
        <v>1</v>
      </c>
      <c r="N40" s="66">
        <f t="shared" si="2"/>
        <v>13</v>
      </c>
      <c r="O40" s="66">
        <v>8</v>
      </c>
      <c r="P40" s="66">
        <v>5</v>
      </c>
    </row>
    <row r="41" spans="1:16" s="49" customFormat="1" ht="15" customHeight="1">
      <c r="A41" s="298"/>
      <c r="B41" s="298"/>
      <c r="C41" s="195">
        <v>32</v>
      </c>
      <c r="D41" s="195" t="s">
        <v>22</v>
      </c>
      <c r="E41" s="213">
        <v>8</v>
      </c>
      <c r="F41" s="66">
        <f t="shared" si="0"/>
        <v>65</v>
      </c>
      <c r="G41" s="213">
        <v>30</v>
      </c>
      <c r="H41" s="213">
        <v>35</v>
      </c>
      <c r="I41" s="213">
        <v>3</v>
      </c>
      <c r="J41" s="66">
        <f t="shared" si="1"/>
        <v>25</v>
      </c>
      <c r="K41" s="213">
        <v>7</v>
      </c>
      <c r="L41" s="213">
        <v>18</v>
      </c>
      <c r="M41" s="66">
        <v>2</v>
      </c>
      <c r="N41" s="66">
        <f t="shared" si="2"/>
        <v>15</v>
      </c>
      <c r="O41" s="66">
        <v>8</v>
      </c>
      <c r="P41" s="66">
        <v>7</v>
      </c>
    </row>
    <row r="42" spans="1:16" s="49" customFormat="1" ht="15" customHeight="1">
      <c r="A42" s="298"/>
      <c r="B42" s="298"/>
      <c r="C42" s="195">
        <v>33</v>
      </c>
      <c r="D42" s="195" t="s">
        <v>116</v>
      </c>
      <c r="E42" s="213">
        <v>4</v>
      </c>
      <c r="F42" s="66">
        <f t="shared" si="0"/>
        <v>34</v>
      </c>
      <c r="G42" s="213">
        <v>19</v>
      </c>
      <c r="H42" s="213">
        <v>15</v>
      </c>
      <c r="I42" s="213">
        <v>3</v>
      </c>
      <c r="J42" s="66">
        <f t="shared" si="1"/>
        <v>15</v>
      </c>
      <c r="K42" s="213">
        <v>7</v>
      </c>
      <c r="L42" s="213">
        <v>8</v>
      </c>
      <c r="M42" s="66">
        <v>4</v>
      </c>
      <c r="N42" s="66">
        <f t="shared" si="2"/>
        <v>6</v>
      </c>
      <c r="O42" s="66">
        <v>2</v>
      </c>
      <c r="P42" s="66">
        <v>4</v>
      </c>
    </row>
    <row r="43" spans="1:16" s="49" customFormat="1" ht="15" customHeight="1">
      <c r="A43" s="298"/>
      <c r="B43" s="298"/>
      <c r="C43" s="195">
        <v>34</v>
      </c>
      <c r="D43" s="195" t="s">
        <v>529</v>
      </c>
      <c r="E43" s="213">
        <v>1</v>
      </c>
      <c r="F43" s="66">
        <f t="shared" si="0"/>
        <v>5</v>
      </c>
      <c r="G43" s="213">
        <v>2</v>
      </c>
      <c r="H43" s="213">
        <v>3</v>
      </c>
      <c r="I43" s="213">
        <v>1</v>
      </c>
      <c r="J43" s="66">
        <f t="shared" si="1"/>
        <v>9</v>
      </c>
      <c r="K43" s="213">
        <v>6</v>
      </c>
      <c r="L43" s="213">
        <v>3</v>
      </c>
      <c r="M43" s="66">
        <v>1</v>
      </c>
      <c r="N43" s="66">
        <f t="shared" si="2"/>
        <v>2</v>
      </c>
      <c r="O43" s="66">
        <v>2</v>
      </c>
      <c r="P43" s="66">
        <v>0</v>
      </c>
    </row>
    <row r="44" spans="1:16" s="49" customFormat="1" ht="15" customHeight="1">
      <c r="A44" s="298"/>
      <c r="B44" s="298"/>
      <c r="C44" s="195">
        <v>35</v>
      </c>
      <c r="D44" s="195" t="s">
        <v>241</v>
      </c>
      <c r="E44" s="213">
        <v>5</v>
      </c>
      <c r="F44" s="66">
        <f t="shared" si="0"/>
        <v>41</v>
      </c>
      <c r="G44" s="213">
        <v>19</v>
      </c>
      <c r="H44" s="213">
        <v>22</v>
      </c>
      <c r="I44" s="213">
        <v>3</v>
      </c>
      <c r="J44" s="66">
        <f t="shared" si="1"/>
        <v>9</v>
      </c>
      <c r="K44" s="213">
        <v>4</v>
      </c>
      <c r="L44" s="213">
        <v>5</v>
      </c>
      <c r="M44" s="66">
        <v>0</v>
      </c>
      <c r="N44" s="66">
        <f t="shared" si="2"/>
        <v>17</v>
      </c>
      <c r="O44" s="66">
        <v>7</v>
      </c>
      <c r="P44" s="66">
        <v>10</v>
      </c>
    </row>
    <row r="45" spans="1:16" s="49" customFormat="1" ht="15" customHeight="1">
      <c r="A45" s="298"/>
      <c r="B45" s="362"/>
      <c r="C45" s="363" t="s">
        <v>354</v>
      </c>
      <c r="D45" s="364"/>
      <c r="E45" s="196">
        <f>SUM(E36:E44)</f>
        <v>38</v>
      </c>
      <c r="F45" s="196">
        <f aca="true" t="shared" si="8" ref="F45:P45">SUM(F36:F44)</f>
        <v>409</v>
      </c>
      <c r="G45" s="196">
        <f t="shared" si="8"/>
        <v>196</v>
      </c>
      <c r="H45" s="196">
        <f t="shared" si="8"/>
        <v>213</v>
      </c>
      <c r="I45" s="196">
        <f t="shared" si="8"/>
        <v>17</v>
      </c>
      <c r="J45" s="196">
        <f t="shared" si="8"/>
        <v>154</v>
      </c>
      <c r="K45" s="196">
        <f t="shared" si="8"/>
        <v>80</v>
      </c>
      <c r="L45" s="196">
        <f t="shared" si="8"/>
        <v>74</v>
      </c>
      <c r="M45" s="196">
        <f t="shared" si="8"/>
        <v>14</v>
      </c>
      <c r="N45" s="196">
        <f t="shared" si="8"/>
        <v>99</v>
      </c>
      <c r="O45" s="196">
        <f t="shared" si="8"/>
        <v>53</v>
      </c>
      <c r="P45" s="196">
        <f t="shared" si="8"/>
        <v>46</v>
      </c>
    </row>
    <row r="46" spans="1:16" s="49" customFormat="1" ht="14.25" customHeight="1">
      <c r="A46" s="298"/>
      <c r="B46" s="297" t="s">
        <v>342</v>
      </c>
      <c r="C46" s="195">
        <v>36</v>
      </c>
      <c r="D46" s="195" t="s">
        <v>23</v>
      </c>
      <c r="E46" s="213">
        <v>11</v>
      </c>
      <c r="F46" s="66">
        <f t="shared" si="0"/>
        <v>110</v>
      </c>
      <c r="G46" s="213">
        <v>50</v>
      </c>
      <c r="H46" s="213">
        <v>60</v>
      </c>
      <c r="I46" s="213">
        <v>4</v>
      </c>
      <c r="J46" s="66">
        <f t="shared" si="1"/>
        <v>29</v>
      </c>
      <c r="K46" s="213">
        <v>19</v>
      </c>
      <c r="L46" s="213">
        <v>10</v>
      </c>
      <c r="M46" s="66">
        <v>2</v>
      </c>
      <c r="N46" s="66">
        <f t="shared" si="2"/>
        <v>24</v>
      </c>
      <c r="O46" s="66">
        <v>13</v>
      </c>
      <c r="P46" s="66">
        <v>11</v>
      </c>
    </row>
    <row r="47" spans="1:16" s="49" customFormat="1" ht="14.25" customHeight="1">
      <c r="A47" s="298"/>
      <c r="B47" s="298"/>
      <c r="C47" s="195">
        <v>37</v>
      </c>
      <c r="D47" s="195" t="s">
        <v>24</v>
      </c>
      <c r="E47" s="213">
        <v>8</v>
      </c>
      <c r="F47" s="66">
        <f t="shared" si="0"/>
        <v>118</v>
      </c>
      <c r="G47" s="213">
        <v>59</v>
      </c>
      <c r="H47" s="213">
        <v>59</v>
      </c>
      <c r="I47" s="213">
        <v>3</v>
      </c>
      <c r="J47" s="66">
        <f t="shared" si="1"/>
        <v>56</v>
      </c>
      <c r="K47" s="213">
        <v>28</v>
      </c>
      <c r="L47" s="213">
        <v>28</v>
      </c>
      <c r="M47" s="66">
        <v>4</v>
      </c>
      <c r="N47" s="66">
        <f t="shared" si="2"/>
        <v>38</v>
      </c>
      <c r="O47" s="66">
        <v>18</v>
      </c>
      <c r="P47" s="66">
        <v>20</v>
      </c>
    </row>
    <row r="48" spans="1:16" s="49" customFormat="1" ht="14.25" customHeight="1">
      <c r="A48" s="298"/>
      <c r="B48" s="298"/>
      <c r="C48" s="195">
        <v>38</v>
      </c>
      <c r="D48" s="195" t="s">
        <v>25</v>
      </c>
      <c r="E48" s="213">
        <v>8</v>
      </c>
      <c r="F48" s="66">
        <f t="shared" si="0"/>
        <v>45</v>
      </c>
      <c r="G48" s="213">
        <v>26</v>
      </c>
      <c r="H48" s="213">
        <v>19</v>
      </c>
      <c r="I48" s="213">
        <v>1</v>
      </c>
      <c r="J48" s="66">
        <f t="shared" si="1"/>
        <v>21</v>
      </c>
      <c r="K48" s="213">
        <v>10</v>
      </c>
      <c r="L48" s="213">
        <v>11</v>
      </c>
      <c r="M48" s="66">
        <v>1</v>
      </c>
      <c r="N48" s="66">
        <f t="shared" si="2"/>
        <v>10</v>
      </c>
      <c r="O48" s="66">
        <v>5</v>
      </c>
      <c r="P48" s="66">
        <v>5</v>
      </c>
    </row>
    <row r="49" spans="1:16" s="49" customFormat="1" ht="14.25" customHeight="1">
      <c r="A49" s="298"/>
      <c r="B49" s="298"/>
      <c r="C49" s="195">
        <v>39</v>
      </c>
      <c r="D49" s="195" t="s">
        <v>479</v>
      </c>
      <c r="E49" s="213">
        <v>8</v>
      </c>
      <c r="F49" s="66">
        <f t="shared" si="0"/>
        <v>81</v>
      </c>
      <c r="G49" s="213">
        <v>38</v>
      </c>
      <c r="H49" s="213">
        <v>43</v>
      </c>
      <c r="I49" s="213">
        <v>2</v>
      </c>
      <c r="J49" s="66">
        <f t="shared" si="1"/>
        <v>18</v>
      </c>
      <c r="K49" s="213">
        <v>2</v>
      </c>
      <c r="L49" s="213">
        <v>16</v>
      </c>
      <c r="M49" s="66">
        <v>2</v>
      </c>
      <c r="N49" s="66">
        <f t="shared" si="2"/>
        <v>10</v>
      </c>
      <c r="O49" s="66">
        <v>3</v>
      </c>
      <c r="P49" s="66">
        <v>7</v>
      </c>
    </row>
    <row r="50" spans="1:16" s="49" customFormat="1" ht="14.25" customHeight="1">
      <c r="A50" s="298"/>
      <c r="B50" s="298"/>
      <c r="C50" s="195">
        <v>40</v>
      </c>
      <c r="D50" s="195" t="s">
        <v>26</v>
      </c>
      <c r="E50" s="213">
        <v>5</v>
      </c>
      <c r="F50" s="66">
        <f t="shared" si="0"/>
        <v>67</v>
      </c>
      <c r="G50" s="213">
        <v>32</v>
      </c>
      <c r="H50" s="213">
        <v>35</v>
      </c>
      <c r="I50" s="213">
        <v>3</v>
      </c>
      <c r="J50" s="66">
        <f t="shared" si="1"/>
        <v>18</v>
      </c>
      <c r="K50" s="213">
        <v>7</v>
      </c>
      <c r="L50" s="213">
        <v>11</v>
      </c>
      <c r="M50" s="66">
        <v>3</v>
      </c>
      <c r="N50" s="66">
        <f t="shared" si="2"/>
        <v>11</v>
      </c>
      <c r="O50" s="66">
        <v>4</v>
      </c>
      <c r="P50" s="66">
        <v>7</v>
      </c>
    </row>
    <row r="51" spans="1:16" s="49" customFormat="1" ht="14.25" customHeight="1">
      <c r="A51" s="298"/>
      <c r="B51" s="362"/>
      <c r="C51" s="363" t="s">
        <v>354</v>
      </c>
      <c r="D51" s="364"/>
      <c r="E51" s="196">
        <f>SUM(E46:E50)</f>
        <v>40</v>
      </c>
      <c r="F51" s="196">
        <f aca="true" t="shared" si="9" ref="F51:P51">SUM(F46:F50)</f>
        <v>421</v>
      </c>
      <c r="G51" s="196">
        <f t="shared" si="9"/>
        <v>205</v>
      </c>
      <c r="H51" s="196">
        <f t="shared" si="9"/>
        <v>216</v>
      </c>
      <c r="I51" s="196">
        <f t="shared" si="9"/>
        <v>13</v>
      </c>
      <c r="J51" s="196">
        <f t="shared" si="9"/>
        <v>142</v>
      </c>
      <c r="K51" s="196">
        <f t="shared" si="9"/>
        <v>66</v>
      </c>
      <c r="L51" s="196">
        <f t="shared" si="9"/>
        <v>76</v>
      </c>
      <c r="M51" s="196">
        <f t="shared" si="9"/>
        <v>12</v>
      </c>
      <c r="N51" s="196">
        <f t="shared" si="9"/>
        <v>93</v>
      </c>
      <c r="O51" s="196">
        <f t="shared" si="9"/>
        <v>43</v>
      </c>
      <c r="P51" s="196">
        <f t="shared" si="9"/>
        <v>50</v>
      </c>
    </row>
    <row r="52" spans="1:16" s="49" customFormat="1" ht="14.25" customHeight="1">
      <c r="A52" s="362"/>
      <c r="B52" s="356" t="s">
        <v>220</v>
      </c>
      <c r="C52" s="356"/>
      <c r="D52" s="293"/>
      <c r="E52" s="213">
        <f>E51+E45+E35</f>
        <v>134</v>
      </c>
      <c r="F52" s="213">
        <f aca="true" t="shared" si="10" ref="F52:P52">F51+F45+F35</f>
        <v>1178</v>
      </c>
      <c r="G52" s="213">
        <f t="shared" si="10"/>
        <v>588</v>
      </c>
      <c r="H52" s="213">
        <f t="shared" si="10"/>
        <v>590</v>
      </c>
      <c r="I52" s="213">
        <f t="shared" si="10"/>
        <v>58</v>
      </c>
      <c r="J52" s="213">
        <f t="shared" si="10"/>
        <v>402</v>
      </c>
      <c r="K52" s="213">
        <f t="shared" si="10"/>
        <v>204</v>
      </c>
      <c r="L52" s="213">
        <f t="shared" si="10"/>
        <v>198</v>
      </c>
      <c r="M52" s="213">
        <f t="shared" si="10"/>
        <v>47</v>
      </c>
      <c r="N52" s="213">
        <f t="shared" si="10"/>
        <v>260</v>
      </c>
      <c r="O52" s="213">
        <f t="shared" si="10"/>
        <v>132</v>
      </c>
      <c r="P52" s="213">
        <f t="shared" si="10"/>
        <v>128</v>
      </c>
    </row>
    <row r="53" spans="1:16" s="49" customFormat="1" ht="15" customHeight="1">
      <c r="A53" s="371" t="s">
        <v>351</v>
      </c>
      <c r="B53" s="297" t="s">
        <v>340</v>
      </c>
      <c r="C53" s="195">
        <v>41</v>
      </c>
      <c r="D53" s="195" t="s">
        <v>27</v>
      </c>
      <c r="E53" s="213">
        <v>5</v>
      </c>
      <c r="F53" s="66">
        <f t="shared" si="0"/>
        <v>39</v>
      </c>
      <c r="G53" s="213">
        <v>19</v>
      </c>
      <c r="H53" s="213">
        <v>20</v>
      </c>
      <c r="I53" s="213">
        <v>5</v>
      </c>
      <c r="J53" s="66">
        <f t="shared" si="1"/>
        <v>31</v>
      </c>
      <c r="K53" s="213">
        <v>20</v>
      </c>
      <c r="L53" s="213">
        <v>11</v>
      </c>
      <c r="M53" s="213">
        <v>2</v>
      </c>
      <c r="N53" s="66">
        <f t="shared" si="2"/>
        <v>18</v>
      </c>
      <c r="O53" s="213">
        <v>11</v>
      </c>
      <c r="P53" s="213">
        <v>7</v>
      </c>
    </row>
    <row r="54" spans="1:16" s="49" customFormat="1" ht="15.75" customHeight="1">
      <c r="A54" s="365"/>
      <c r="B54" s="298"/>
      <c r="C54" s="195">
        <v>42</v>
      </c>
      <c r="D54" s="195" t="s">
        <v>123</v>
      </c>
      <c r="E54" s="213">
        <v>3</v>
      </c>
      <c r="F54" s="66">
        <f t="shared" si="0"/>
        <v>32</v>
      </c>
      <c r="G54" s="213">
        <v>12</v>
      </c>
      <c r="H54" s="213">
        <v>20</v>
      </c>
      <c r="I54" s="213">
        <v>1</v>
      </c>
      <c r="J54" s="66">
        <f t="shared" si="1"/>
        <v>12</v>
      </c>
      <c r="K54" s="213">
        <v>8</v>
      </c>
      <c r="L54" s="213">
        <v>4</v>
      </c>
      <c r="M54" s="66">
        <v>1</v>
      </c>
      <c r="N54" s="66">
        <f t="shared" si="2"/>
        <v>7</v>
      </c>
      <c r="O54" s="66">
        <v>4</v>
      </c>
      <c r="P54" s="66">
        <v>3</v>
      </c>
    </row>
    <row r="55" spans="1:16" s="49" customFormat="1" ht="15.75" customHeight="1">
      <c r="A55" s="365"/>
      <c r="B55" s="298"/>
      <c r="C55" s="195">
        <v>43</v>
      </c>
      <c r="D55" s="195" t="s">
        <v>28</v>
      </c>
      <c r="E55" s="213">
        <v>9</v>
      </c>
      <c r="F55" s="66">
        <f t="shared" si="0"/>
        <v>95</v>
      </c>
      <c r="G55" s="213">
        <v>45</v>
      </c>
      <c r="H55" s="213">
        <v>50</v>
      </c>
      <c r="I55" s="213">
        <v>3</v>
      </c>
      <c r="J55" s="66">
        <f t="shared" si="1"/>
        <v>60</v>
      </c>
      <c r="K55" s="213">
        <v>28</v>
      </c>
      <c r="L55" s="213">
        <v>32</v>
      </c>
      <c r="M55" s="66">
        <v>2</v>
      </c>
      <c r="N55" s="66">
        <f t="shared" si="2"/>
        <v>26</v>
      </c>
      <c r="O55" s="66">
        <v>17</v>
      </c>
      <c r="P55" s="66">
        <v>9</v>
      </c>
    </row>
    <row r="56" spans="1:16" s="49" customFormat="1" ht="15.75" customHeight="1">
      <c r="A56" s="365"/>
      <c r="B56" s="298"/>
      <c r="C56" s="195">
        <v>44</v>
      </c>
      <c r="D56" s="195" t="s">
        <v>29</v>
      </c>
      <c r="E56" s="213">
        <v>7</v>
      </c>
      <c r="F56" s="66">
        <f t="shared" si="0"/>
        <v>39</v>
      </c>
      <c r="G56" s="213">
        <v>14</v>
      </c>
      <c r="H56" s="213">
        <v>25</v>
      </c>
      <c r="I56" s="213">
        <v>2</v>
      </c>
      <c r="J56" s="66">
        <f t="shared" si="1"/>
        <v>9</v>
      </c>
      <c r="K56" s="213">
        <v>5</v>
      </c>
      <c r="L56" s="213">
        <v>4</v>
      </c>
      <c r="M56" s="66">
        <v>2</v>
      </c>
      <c r="N56" s="66">
        <f t="shared" si="2"/>
        <v>11</v>
      </c>
      <c r="O56" s="66">
        <v>7</v>
      </c>
      <c r="P56" s="66">
        <v>4</v>
      </c>
    </row>
    <row r="57" spans="1:16" s="49" customFormat="1" ht="15.75" customHeight="1">
      <c r="A57" s="365"/>
      <c r="B57" s="298"/>
      <c r="C57" s="195">
        <v>45</v>
      </c>
      <c r="D57" s="195" t="s">
        <v>127</v>
      </c>
      <c r="E57" s="213">
        <v>3</v>
      </c>
      <c r="F57" s="66">
        <f t="shared" si="0"/>
        <v>38</v>
      </c>
      <c r="G57" s="213">
        <v>24</v>
      </c>
      <c r="H57" s="213">
        <v>14</v>
      </c>
      <c r="I57" s="213">
        <v>2</v>
      </c>
      <c r="J57" s="66">
        <f t="shared" si="1"/>
        <v>19</v>
      </c>
      <c r="K57" s="213">
        <v>8</v>
      </c>
      <c r="L57" s="213">
        <v>11</v>
      </c>
      <c r="M57" s="66">
        <v>1</v>
      </c>
      <c r="N57" s="66">
        <f t="shared" si="2"/>
        <v>9</v>
      </c>
      <c r="O57" s="66">
        <v>7</v>
      </c>
      <c r="P57" s="66">
        <v>2</v>
      </c>
    </row>
    <row r="58" spans="1:16" s="49" customFormat="1" ht="15.75" customHeight="1">
      <c r="A58" s="365"/>
      <c r="B58" s="365"/>
      <c r="C58" s="363" t="s">
        <v>354</v>
      </c>
      <c r="D58" s="366"/>
      <c r="E58" s="213">
        <f>SUM(E53:E57)</f>
        <v>27</v>
      </c>
      <c r="F58" s="213">
        <f aca="true" t="shared" si="11" ref="F58:P58">SUM(F53:F57)</f>
        <v>243</v>
      </c>
      <c r="G58" s="213">
        <f t="shared" si="11"/>
        <v>114</v>
      </c>
      <c r="H58" s="213">
        <f t="shared" si="11"/>
        <v>129</v>
      </c>
      <c r="I58" s="213">
        <f t="shared" si="11"/>
        <v>13</v>
      </c>
      <c r="J58" s="213">
        <f t="shared" si="11"/>
        <v>131</v>
      </c>
      <c r="K58" s="213">
        <f t="shared" si="11"/>
        <v>69</v>
      </c>
      <c r="L58" s="213">
        <f t="shared" si="11"/>
        <v>62</v>
      </c>
      <c r="M58" s="213">
        <f t="shared" si="11"/>
        <v>8</v>
      </c>
      <c r="N58" s="213">
        <f t="shared" si="11"/>
        <v>71</v>
      </c>
      <c r="O58" s="213">
        <f t="shared" si="11"/>
        <v>46</v>
      </c>
      <c r="P58" s="213">
        <f t="shared" si="11"/>
        <v>25</v>
      </c>
    </row>
    <row r="59" spans="1:16" s="49" customFormat="1" ht="15.75" customHeight="1">
      <c r="A59" s="365"/>
      <c r="B59" s="297" t="s">
        <v>341</v>
      </c>
      <c r="C59" s="195">
        <v>46</v>
      </c>
      <c r="D59" s="12" t="s">
        <v>555</v>
      </c>
      <c r="E59" s="213">
        <v>6</v>
      </c>
      <c r="F59" s="66">
        <f t="shared" si="0"/>
        <v>40</v>
      </c>
      <c r="G59" s="213">
        <v>19</v>
      </c>
      <c r="H59" s="213">
        <v>21</v>
      </c>
      <c r="I59" s="213">
        <v>2</v>
      </c>
      <c r="J59" s="66">
        <f t="shared" si="1"/>
        <v>18</v>
      </c>
      <c r="K59" s="213">
        <v>8</v>
      </c>
      <c r="L59" s="213">
        <v>10</v>
      </c>
      <c r="M59" s="66">
        <v>2</v>
      </c>
      <c r="N59" s="66">
        <f t="shared" si="2"/>
        <v>15</v>
      </c>
      <c r="O59" s="66">
        <v>7</v>
      </c>
      <c r="P59" s="66">
        <v>8</v>
      </c>
    </row>
    <row r="60" spans="1:16" s="49" customFormat="1" ht="15.75" customHeight="1">
      <c r="A60" s="365"/>
      <c r="B60" s="298"/>
      <c r="C60" s="195">
        <v>47</v>
      </c>
      <c r="D60" s="195" t="s">
        <v>503</v>
      </c>
      <c r="E60" s="213">
        <v>5</v>
      </c>
      <c r="F60" s="66">
        <f t="shared" si="0"/>
        <v>90</v>
      </c>
      <c r="G60" s="213">
        <v>46</v>
      </c>
      <c r="H60" s="213">
        <v>44</v>
      </c>
      <c r="I60" s="213">
        <v>2</v>
      </c>
      <c r="J60" s="66">
        <f t="shared" si="1"/>
        <v>17</v>
      </c>
      <c r="K60" s="213">
        <v>10</v>
      </c>
      <c r="L60" s="213">
        <v>7</v>
      </c>
      <c r="M60" s="66">
        <v>2</v>
      </c>
      <c r="N60" s="66">
        <f t="shared" si="2"/>
        <v>23</v>
      </c>
      <c r="O60" s="66">
        <v>18</v>
      </c>
      <c r="P60" s="66">
        <v>5</v>
      </c>
    </row>
    <row r="61" spans="1:16" s="49" customFormat="1" ht="15.75" customHeight="1">
      <c r="A61" s="365"/>
      <c r="B61" s="298"/>
      <c r="C61" s="195">
        <v>48</v>
      </c>
      <c r="D61" s="195" t="s">
        <v>70</v>
      </c>
      <c r="E61" s="213">
        <v>5</v>
      </c>
      <c r="F61" s="66">
        <f t="shared" si="0"/>
        <v>32</v>
      </c>
      <c r="G61" s="213">
        <v>15</v>
      </c>
      <c r="H61" s="213">
        <v>17</v>
      </c>
      <c r="I61" s="213">
        <v>1</v>
      </c>
      <c r="J61" s="66">
        <f t="shared" si="1"/>
        <v>14</v>
      </c>
      <c r="K61" s="213">
        <v>4</v>
      </c>
      <c r="L61" s="213">
        <v>10</v>
      </c>
      <c r="M61" s="66">
        <v>1</v>
      </c>
      <c r="N61" s="66">
        <f t="shared" si="2"/>
        <v>11</v>
      </c>
      <c r="O61" s="66">
        <v>6</v>
      </c>
      <c r="P61" s="66">
        <v>5</v>
      </c>
    </row>
    <row r="62" spans="1:16" s="49" customFormat="1" ht="15.75" customHeight="1">
      <c r="A62" s="365"/>
      <c r="B62" s="298"/>
      <c r="C62" s="195">
        <v>49</v>
      </c>
      <c r="D62" s="195" t="s">
        <v>124</v>
      </c>
      <c r="E62" s="213">
        <v>11</v>
      </c>
      <c r="F62" s="66">
        <f t="shared" si="0"/>
        <v>74</v>
      </c>
      <c r="G62" s="213">
        <v>36</v>
      </c>
      <c r="H62" s="213">
        <v>38</v>
      </c>
      <c r="I62" s="213">
        <v>2</v>
      </c>
      <c r="J62" s="66">
        <f t="shared" si="1"/>
        <v>17</v>
      </c>
      <c r="K62" s="213">
        <v>7</v>
      </c>
      <c r="L62" s="213">
        <v>10</v>
      </c>
      <c r="M62" s="66">
        <v>2</v>
      </c>
      <c r="N62" s="66">
        <f t="shared" si="2"/>
        <v>15</v>
      </c>
      <c r="O62" s="66">
        <v>3</v>
      </c>
      <c r="P62" s="66">
        <v>12</v>
      </c>
    </row>
    <row r="63" spans="1:16" s="49" customFormat="1" ht="15.75" customHeight="1">
      <c r="A63" s="365"/>
      <c r="B63" s="298"/>
      <c r="C63" s="195">
        <v>50</v>
      </c>
      <c r="D63" s="195" t="s">
        <v>30</v>
      </c>
      <c r="E63" s="213">
        <v>3</v>
      </c>
      <c r="F63" s="66">
        <f t="shared" si="0"/>
        <v>26</v>
      </c>
      <c r="G63" s="213">
        <v>18</v>
      </c>
      <c r="H63" s="213">
        <v>8</v>
      </c>
      <c r="I63" s="213">
        <v>0</v>
      </c>
      <c r="J63" s="66">
        <f t="shared" si="1"/>
        <v>6</v>
      </c>
      <c r="K63" s="213">
        <v>0</v>
      </c>
      <c r="L63" s="213">
        <v>6</v>
      </c>
      <c r="M63" s="66">
        <v>0</v>
      </c>
      <c r="N63" s="66">
        <f t="shared" si="2"/>
        <v>4</v>
      </c>
      <c r="O63" s="66">
        <v>1</v>
      </c>
      <c r="P63" s="66">
        <v>3</v>
      </c>
    </row>
    <row r="64" spans="1:16" s="49" customFormat="1" ht="15.75" customHeight="1">
      <c r="A64" s="365"/>
      <c r="B64" s="298"/>
      <c r="C64" s="195">
        <v>51</v>
      </c>
      <c r="D64" s="195" t="s">
        <v>31</v>
      </c>
      <c r="E64" s="213">
        <v>7</v>
      </c>
      <c r="F64" s="66">
        <f t="shared" si="0"/>
        <v>55</v>
      </c>
      <c r="G64" s="213">
        <v>27</v>
      </c>
      <c r="H64" s="213">
        <v>28</v>
      </c>
      <c r="I64" s="213">
        <v>3</v>
      </c>
      <c r="J64" s="66">
        <f t="shared" si="1"/>
        <v>23</v>
      </c>
      <c r="K64" s="213">
        <v>10</v>
      </c>
      <c r="L64" s="213">
        <v>13</v>
      </c>
      <c r="M64" s="213">
        <v>3</v>
      </c>
      <c r="N64" s="66">
        <f t="shared" si="2"/>
        <v>22</v>
      </c>
      <c r="O64" s="213">
        <v>13</v>
      </c>
      <c r="P64" s="213">
        <v>9</v>
      </c>
    </row>
    <row r="65" spans="1:16" s="49" customFormat="1" ht="15.75" customHeight="1">
      <c r="A65" s="365"/>
      <c r="B65" s="365"/>
      <c r="C65" s="363" t="s">
        <v>354</v>
      </c>
      <c r="D65" s="364"/>
      <c r="E65" s="213">
        <f>SUM(E59:E64)</f>
        <v>37</v>
      </c>
      <c r="F65" s="213">
        <f aca="true" t="shared" si="12" ref="F65:P65">SUM(F59:F64)</f>
        <v>317</v>
      </c>
      <c r="G65" s="213">
        <f t="shared" si="12"/>
        <v>161</v>
      </c>
      <c r="H65" s="213">
        <f t="shared" si="12"/>
        <v>156</v>
      </c>
      <c r="I65" s="213">
        <f t="shared" si="12"/>
        <v>10</v>
      </c>
      <c r="J65" s="213">
        <f t="shared" si="12"/>
        <v>95</v>
      </c>
      <c r="K65" s="213">
        <f t="shared" si="12"/>
        <v>39</v>
      </c>
      <c r="L65" s="213">
        <f t="shared" si="12"/>
        <v>56</v>
      </c>
      <c r="M65" s="213">
        <f t="shared" si="12"/>
        <v>10</v>
      </c>
      <c r="N65" s="213">
        <f t="shared" si="12"/>
        <v>90</v>
      </c>
      <c r="O65" s="213">
        <f t="shared" si="12"/>
        <v>48</v>
      </c>
      <c r="P65" s="213">
        <f t="shared" si="12"/>
        <v>42</v>
      </c>
    </row>
    <row r="66" spans="1:16" s="49" customFormat="1" ht="15.75" customHeight="1">
      <c r="A66" s="365"/>
      <c r="B66" s="297" t="s">
        <v>342</v>
      </c>
      <c r="C66" s="195">
        <v>52</v>
      </c>
      <c r="D66" s="195" t="s">
        <v>129</v>
      </c>
      <c r="E66" s="213">
        <v>7</v>
      </c>
      <c r="F66" s="66">
        <f t="shared" si="0"/>
        <v>45</v>
      </c>
      <c r="G66" s="213">
        <v>22</v>
      </c>
      <c r="H66" s="213">
        <v>23</v>
      </c>
      <c r="I66" s="213">
        <v>2</v>
      </c>
      <c r="J66" s="66">
        <f t="shared" si="1"/>
        <v>31</v>
      </c>
      <c r="K66" s="213">
        <v>18</v>
      </c>
      <c r="L66" s="213">
        <v>13</v>
      </c>
      <c r="M66" s="66">
        <v>1</v>
      </c>
      <c r="N66" s="66">
        <f t="shared" si="2"/>
        <v>25</v>
      </c>
      <c r="O66" s="66">
        <v>10</v>
      </c>
      <c r="P66" s="66">
        <v>15</v>
      </c>
    </row>
    <row r="67" spans="1:16" s="49" customFormat="1" ht="15.75" customHeight="1">
      <c r="A67" s="365"/>
      <c r="B67" s="298"/>
      <c r="C67" s="195">
        <v>53</v>
      </c>
      <c r="D67" s="195" t="s">
        <v>74</v>
      </c>
      <c r="E67" s="213">
        <v>2</v>
      </c>
      <c r="F67" s="66">
        <f t="shared" si="0"/>
        <v>11</v>
      </c>
      <c r="G67" s="213">
        <v>5</v>
      </c>
      <c r="H67" s="213">
        <v>6</v>
      </c>
      <c r="I67" s="213">
        <v>1</v>
      </c>
      <c r="J67" s="66">
        <f t="shared" si="1"/>
        <v>6</v>
      </c>
      <c r="K67" s="213">
        <v>3</v>
      </c>
      <c r="L67" s="213">
        <v>3</v>
      </c>
      <c r="M67" s="66">
        <v>1</v>
      </c>
      <c r="N67" s="66">
        <f t="shared" si="2"/>
        <v>4</v>
      </c>
      <c r="O67" s="66">
        <v>2</v>
      </c>
      <c r="P67" s="66">
        <v>2</v>
      </c>
    </row>
    <row r="68" spans="1:16" s="49" customFormat="1" ht="15.75" customHeight="1">
      <c r="A68" s="365"/>
      <c r="B68" s="298"/>
      <c r="C68" s="195">
        <v>54</v>
      </c>
      <c r="D68" s="195" t="s">
        <v>504</v>
      </c>
      <c r="E68" s="213">
        <v>1</v>
      </c>
      <c r="F68" s="66">
        <f t="shared" si="0"/>
        <v>6</v>
      </c>
      <c r="G68" s="213">
        <v>5</v>
      </c>
      <c r="H68" s="213">
        <v>1</v>
      </c>
      <c r="I68" s="213">
        <v>0</v>
      </c>
      <c r="J68" s="66">
        <f t="shared" si="1"/>
        <v>0</v>
      </c>
      <c r="K68" s="213">
        <v>0</v>
      </c>
      <c r="L68" s="213">
        <v>0</v>
      </c>
      <c r="M68" s="66">
        <v>0</v>
      </c>
      <c r="N68" s="66">
        <f t="shared" si="2"/>
        <v>0</v>
      </c>
      <c r="O68" s="66">
        <v>0</v>
      </c>
      <c r="P68" s="66">
        <v>0</v>
      </c>
    </row>
    <row r="69" spans="1:16" s="49" customFormat="1" ht="15.75" customHeight="1">
      <c r="A69" s="365"/>
      <c r="B69" s="298"/>
      <c r="C69" s="195">
        <v>55</v>
      </c>
      <c r="D69" s="195" t="s">
        <v>131</v>
      </c>
      <c r="E69" s="213">
        <v>4</v>
      </c>
      <c r="F69" s="66">
        <f t="shared" si="0"/>
        <v>41</v>
      </c>
      <c r="G69" s="213">
        <v>12</v>
      </c>
      <c r="H69" s="213">
        <v>29</v>
      </c>
      <c r="I69" s="213">
        <v>2</v>
      </c>
      <c r="J69" s="66">
        <f t="shared" si="1"/>
        <v>8</v>
      </c>
      <c r="K69" s="213">
        <v>2</v>
      </c>
      <c r="L69" s="213">
        <v>6</v>
      </c>
      <c r="M69" s="66">
        <v>1</v>
      </c>
      <c r="N69" s="66">
        <f t="shared" si="2"/>
        <v>8</v>
      </c>
      <c r="O69" s="66">
        <v>3</v>
      </c>
      <c r="P69" s="66">
        <v>5</v>
      </c>
    </row>
    <row r="70" spans="1:16" s="49" customFormat="1" ht="15.75" customHeight="1">
      <c r="A70" s="365"/>
      <c r="B70" s="298"/>
      <c r="C70" s="195">
        <v>56</v>
      </c>
      <c r="D70" s="195" t="s">
        <v>32</v>
      </c>
      <c r="E70" s="213">
        <v>4</v>
      </c>
      <c r="F70" s="66">
        <f aca="true" t="shared" si="13" ref="F70:F96">SUM(G70:H70)</f>
        <v>17</v>
      </c>
      <c r="G70" s="213">
        <v>11</v>
      </c>
      <c r="H70" s="213">
        <v>6</v>
      </c>
      <c r="I70" s="213">
        <v>1</v>
      </c>
      <c r="J70" s="66">
        <f aca="true" t="shared" si="14" ref="J70:J96">SUM(K70:L70)</f>
        <v>16</v>
      </c>
      <c r="K70" s="213">
        <v>6</v>
      </c>
      <c r="L70" s="213">
        <v>10</v>
      </c>
      <c r="M70" s="66">
        <v>1</v>
      </c>
      <c r="N70" s="66">
        <f aca="true" t="shared" si="15" ref="N70:N96">SUM(O70:P70)</f>
        <v>12</v>
      </c>
      <c r="O70" s="66">
        <v>7</v>
      </c>
      <c r="P70" s="66">
        <v>5</v>
      </c>
    </row>
    <row r="71" spans="1:16" s="49" customFormat="1" ht="15.75" customHeight="1">
      <c r="A71" s="365"/>
      <c r="B71" s="298"/>
      <c r="C71" s="195">
        <v>57</v>
      </c>
      <c r="D71" s="195" t="s">
        <v>161</v>
      </c>
      <c r="E71" s="213"/>
      <c r="F71" s="66">
        <f t="shared" si="13"/>
        <v>0</v>
      </c>
      <c r="G71" s="213"/>
      <c r="H71" s="213"/>
      <c r="I71" s="213"/>
      <c r="J71" s="66">
        <f t="shared" si="14"/>
        <v>0</v>
      </c>
      <c r="K71" s="213"/>
      <c r="L71" s="213"/>
      <c r="M71" s="213"/>
      <c r="N71" s="66">
        <f t="shared" si="15"/>
        <v>0</v>
      </c>
      <c r="O71" s="213"/>
      <c r="P71" s="213"/>
    </row>
    <row r="72" spans="1:16" s="49" customFormat="1" ht="15.75" customHeight="1">
      <c r="A72" s="365"/>
      <c r="B72" s="362"/>
      <c r="C72" s="363" t="s">
        <v>354</v>
      </c>
      <c r="D72" s="364"/>
      <c r="E72" s="213">
        <f>SUM(E66:E71)</f>
        <v>18</v>
      </c>
      <c r="F72" s="213">
        <f aca="true" t="shared" si="16" ref="F72:P72">SUM(F66:F71)</f>
        <v>120</v>
      </c>
      <c r="G72" s="213">
        <f t="shared" si="16"/>
        <v>55</v>
      </c>
      <c r="H72" s="213">
        <f t="shared" si="16"/>
        <v>65</v>
      </c>
      <c r="I72" s="213">
        <f t="shared" si="16"/>
        <v>6</v>
      </c>
      <c r="J72" s="213">
        <f t="shared" si="16"/>
        <v>61</v>
      </c>
      <c r="K72" s="213">
        <f t="shared" si="16"/>
        <v>29</v>
      </c>
      <c r="L72" s="213">
        <f t="shared" si="16"/>
        <v>32</v>
      </c>
      <c r="M72" s="213">
        <f t="shared" si="16"/>
        <v>4</v>
      </c>
      <c r="N72" s="213">
        <f t="shared" si="16"/>
        <v>49</v>
      </c>
      <c r="O72" s="213">
        <f t="shared" si="16"/>
        <v>22</v>
      </c>
      <c r="P72" s="213">
        <f t="shared" si="16"/>
        <v>27</v>
      </c>
    </row>
    <row r="73" spans="1:16" s="49" customFormat="1" ht="15.75" customHeight="1">
      <c r="A73" s="365"/>
      <c r="B73" s="297" t="s">
        <v>556</v>
      </c>
      <c r="C73" s="195">
        <v>58</v>
      </c>
      <c r="D73" s="195" t="s">
        <v>133</v>
      </c>
      <c r="E73" s="213">
        <v>2</v>
      </c>
      <c r="F73" s="66">
        <f t="shared" si="13"/>
        <v>26</v>
      </c>
      <c r="G73" s="213">
        <v>12</v>
      </c>
      <c r="H73" s="213">
        <v>14</v>
      </c>
      <c r="I73" s="213">
        <v>1</v>
      </c>
      <c r="J73" s="66">
        <f t="shared" si="14"/>
        <v>7</v>
      </c>
      <c r="K73" s="213">
        <v>2</v>
      </c>
      <c r="L73" s="213">
        <v>5</v>
      </c>
      <c r="M73" s="66">
        <v>1</v>
      </c>
      <c r="N73" s="66">
        <f t="shared" si="15"/>
        <v>7</v>
      </c>
      <c r="O73" s="66">
        <v>1</v>
      </c>
      <c r="P73" s="66">
        <v>6</v>
      </c>
    </row>
    <row r="74" spans="1:16" s="49" customFormat="1" ht="15.75" customHeight="1">
      <c r="A74" s="365"/>
      <c r="B74" s="298"/>
      <c r="C74" s="195">
        <v>59</v>
      </c>
      <c r="D74" s="195" t="s">
        <v>33</v>
      </c>
      <c r="E74" s="213">
        <v>8</v>
      </c>
      <c r="F74" s="66">
        <f t="shared" si="13"/>
        <v>61</v>
      </c>
      <c r="G74" s="213">
        <v>31</v>
      </c>
      <c r="H74" s="213">
        <v>30</v>
      </c>
      <c r="I74" s="213">
        <v>2</v>
      </c>
      <c r="J74" s="66">
        <f t="shared" si="14"/>
        <v>18</v>
      </c>
      <c r="K74" s="213">
        <v>11</v>
      </c>
      <c r="L74" s="213">
        <v>7</v>
      </c>
      <c r="M74" s="66">
        <v>2</v>
      </c>
      <c r="N74" s="66">
        <f t="shared" si="15"/>
        <v>11</v>
      </c>
      <c r="O74" s="66">
        <v>4</v>
      </c>
      <c r="P74" s="66">
        <v>7</v>
      </c>
    </row>
    <row r="75" spans="1:16" s="49" customFormat="1" ht="15.75" customHeight="1">
      <c r="A75" s="365"/>
      <c r="B75" s="298"/>
      <c r="C75" s="195">
        <v>60</v>
      </c>
      <c r="D75" s="195" t="s">
        <v>135</v>
      </c>
      <c r="E75" s="213">
        <v>5</v>
      </c>
      <c r="F75" s="66">
        <f t="shared" si="13"/>
        <v>55</v>
      </c>
      <c r="G75" s="213">
        <v>32</v>
      </c>
      <c r="H75" s="213">
        <v>23</v>
      </c>
      <c r="I75" s="213">
        <v>2</v>
      </c>
      <c r="J75" s="66">
        <f t="shared" si="14"/>
        <v>18</v>
      </c>
      <c r="K75" s="213">
        <v>9</v>
      </c>
      <c r="L75" s="213">
        <v>9</v>
      </c>
      <c r="M75" s="66">
        <v>1</v>
      </c>
      <c r="N75" s="66">
        <f t="shared" si="15"/>
        <v>11</v>
      </c>
      <c r="O75" s="66">
        <v>10</v>
      </c>
      <c r="P75" s="66">
        <v>1</v>
      </c>
    </row>
    <row r="76" spans="1:16" s="49" customFormat="1" ht="15.75" customHeight="1">
      <c r="A76" s="365"/>
      <c r="B76" s="298"/>
      <c r="C76" s="195">
        <v>61</v>
      </c>
      <c r="D76" s="195" t="s">
        <v>501</v>
      </c>
      <c r="E76" s="213"/>
      <c r="F76" s="66">
        <f t="shared" si="13"/>
        <v>0</v>
      </c>
      <c r="G76" s="213"/>
      <c r="H76" s="213"/>
      <c r="I76" s="213"/>
      <c r="J76" s="66">
        <f t="shared" si="14"/>
        <v>0</v>
      </c>
      <c r="K76" s="213"/>
      <c r="L76" s="213"/>
      <c r="M76" s="66"/>
      <c r="N76" s="66">
        <f t="shared" si="15"/>
        <v>0</v>
      </c>
      <c r="O76" s="66"/>
      <c r="P76" s="66"/>
    </row>
    <row r="77" spans="1:16" s="49" customFormat="1" ht="15.75" customHeight="1">
      <c r="A77" s="365"/>
      <c r="B77" s="298"/>
      <c r="C77" s="195">
        <v>62</v>
      </c>
      <c r="D77" s="195" t="s">
        <v>34</v>
      </c>
      <c r="E77" s="213">
        <v>1</v>
      </c>
      <c r="F77" s="66">
        <f t="shared" si="13"/>
        <v>9</v>
      </c>
      <c r="G77" s="213">
        <v>2</v>
      </c>
      <c r="H77" s="213">
        <v>7</v>
      </c>
      <c r="I77" s="213">
        <v>1</v>
      </c>
      <c r="J77" s="66">
        <f t="shared" si="14"/>
        <v>2</v>
      </c>
      <c r="K77" s="213">
        <v>2</v>
      </c>
      <c r="L77" s="213">
        <v>0</v>
      </c>
      <c r="M77" s="66">
        <v>0</v>
      </c>
      <c r="N77" s="66">
        <f t="shared" si="15"/>
        <v>3</v>
      </c>
      <c r="O77" s="66">
        <v>1</v>
      </c>
      <c r="P77" s="66">
        <v>2</v>
      </c>
    </row>
    <row r="78" spans="1:16" ht="15.75" customHeight="1">
      <c r="A78" s="365"/>
      <c r="B78" s="298"/>
      <c r="C78" s="195">
        <v>63</v>
      </c>
      <c r="D78" s="195" t="s">
        <v>35</v>
      </c>
      <c r="E78" s="213">
        <v>4</v>
      </c>
      <c r="F78" s="66">
        <f t="shared" si="13"/>
        <v>20</v>
      </c>
      <c r="G78" s="213">
        <v>9</v>
      </c>
      <c r="H78" s="213">
        <v>11</v>
      </c>
      <c r="I78" s="213">
        <v>1</v>
      </c>
      <c r="J78" s="66">
        <f t="shared" si="14"/>
        <v>19</v>
      </c>
      <c r="K78" s="213">
        <v>2</v>
      </c>
      <c r="L78" s="213">
        <v>17</v>
      </c>
      <c r="M78" s="213">
        <v>1</v>
      </c>
      <c r="N78" s="66">
        <f t="shared" si="15"/>
        <v>8</v>
      </c>
      <c r="O78" s="213">
        <v>1</v>
      </c>
      <c r="P78" s="213">
        <v>7</v>
      </c>
    </row>
    <row r="79" spans="1:16" ht="15.75" customHeight="1">
      <c r="A79" s="365"/>
      <c r="B79" s="362"/>
      <c r="C79" s="363" t="s">
        <v>354</v>
      </c>
      <c r="D79" s="364"/>
      <c r="E79" s="213">
        <f>SUM(E73:E78)</f>
        <v>20</v>
      </c>
      <c r="F79" s="213">
        <f aca="true" t="shared" si="17" ref="F79:P79">SUM(F73:F78)</f>
        <v>171</v>
      </c>
      <c r="G79" s="213">
        <f t="shared" si="17"/>
        <v>86</v>
      </c>
      <c r="H79" s="213">
        <f t="shared" si="17"/>
        <v>85</v>
      </c>
      <c r="I79" s="213">
        <f t="shared" si="17"/>
        <v>7</v>
      </c>
      <c r="J79" s="213">
        <f t="shared" si="17"/>
        <v>64</v>
      </c>
      <c r="K79" s="213">
        <f t="shared" si="17"/>
        <v>26</v>
      </c>
      <c r="L79" s="213">
        <f t="shared" si="17"/>
        <v>38</v>
      </c>
      <c r="M79" s="213">
        <f t="shared" si="17"/>
        <v>5</v>
      </c>
      <c r="N79" s="213">
        <f t="shared" si="17"/>
        <v>40</v>
      </c>
      <c r="O79" s="213">
        <f t="shared" si="17"/>
        <v>17</v>
      </c>
      <c r="P79" s="213">
        <f t="shared" si="17"/>
        <v>23</v>
      </c>
    </row>
    <row r="80" spans="1:16" ht="15.75" customHeight="1">
      <c r="A80" s="362"/>
      <c r="B80" s="356" t="s">
        <v>220</v>
      </c>
      <c r="C80" s="356"/>
      <c r="D80" s="293"/>
      <c r="E80" s="213">
        <f>E79+E72+E65+E58</f>
        <v>102</v>
      </c>
      <c r="F80" s="213">
        <f aca="true" t="shared" si="18" ref="F80:P80">F79+F72+F65+F58</f>
        <v>851</v>
      </c>
      <c r="G80" s="213">
        <f t="shared" si="18"/>
        <v>416</v>
      </c>
      <c r="H80" s="213">
        <f t="shared" si="18"/>
        <v>435</v>
      </c>
      <c r="I80" s="213">
        <f t="shared" si="18"/>
        <v>36</v>
      </c>
      <c r="J80" s="213">
        <f t="shared" si="18"/>
        <v>351</v>
      </c>
      <c r="K80" s="213">
        <f t="shared" si="18"/>
        <v>163</v>
      </c>
      <c r="L80" s="213">
        <f t="shared" si="18"/>
        <v>188</v>
      </c>
      <c r="M80" s="213">
        <f t="shared" si="18"/>
        <v>27</v>
      </c>
      <c r="N80" s="213">
        <f t="shared" si="18"/>
        <v>250</v>
      </c>
      <c r="O80" s="213">
        <f t="shared" si="18"/>
        <v>133</v>
      </c>
      <c r="P80" s="213">
        <f t="shared" si="18"/>
        <v>117</v>
      </c>
    </row>
    <row r="81" spans="1:16" ht="15.75" customHeight="1">
      <c r="A81" s="295" t="s">
        <v>558</v>
      </c>
      <c r="B81" s="295" t="s">
        <v>340</v>
      </c>
      <c r="C81" s="195">
        <v>64</v>
      </c>
      <c r="D81" s="195" t="s">
        <v>36</v>
      </c>
      <c r="E81" s="213">
        <v>5</v>
      </c>
      <c r="F81" s="66">
        <f t="shared" si="13"/>
        <v>35</v>
      </c>
      <c r="G81" s="213">
        <v>19</v>
      </c>
      <c r="H81" s="213">
        <v>16</v>
      </c>
      <c r="I81" s="213">
        <v>3</v>
      </c>
      <c r="J81" s="66">
        <f t="shared" si="14"/>
        <v>16</v>
      </c>
      <c r="K81" s="213">
        <v>7</v>
      </c>
      <c r="L81" s="213">
        <v>9</v>
      </c>
      <c r="M81" s="66">
        <v>3</v>
      </c>
      <c r="N81" s="66">
        <f t="shared" si="15"/>
        <v>15</v>
      </c>
      <c r="O81" s="66">
        <v>10</v>
      </c>
      <c r="P81" s="66">
        <v>5</v>
      </c>
    </row>
    <row r="82" spans="1:16" ht="15.75" customHeight="1">
      <c r="A82" s="295"/>
      <c r="B82" s="295"/>
      <c r="C82" s="195">
        <v>65</v>
      </c>
      <c r="D82" s="195" t="s">
        <v>37</v>
      </c>
      <c r="E82" s="213">
        <v>6</v>
      </c>
      <c r="F82" s="66">
        <f t="shared" si="13"/>
        <v>38</v>
      </c>
      <c r="G82" s="213">
        <v>18</v>
      </c>
      <c r="H82" s="213">
        <v>20</v>
      </c>
      <c r="I82" s="213">
        <v>2</v>
      </c>
      <c r="J82" s="66">
        <f t="shared" si="14"/>
        <v>15</v>
      </c>
      <c r="K82" s="213">
        <v>7</v>
      </c>
      <c r="L82" s="213">
        <v>8</v>
      </c>
      <c r="M82" s="66">
        <v>0</v>
      </c>
      <c r="N82" s="66">
        <f t="shared" si="15"/>
        <v>21</v>
      </c>
      <c r="O82" s="66">
        <v>12</v>
      </c>
      <c r="P82" s="66">
        <v>9</v>
      </c>
    </row>
    <row r="83" spans="1:16" ht="15.75" customHeight="1">
      <c r="A83" s="295"/>
      <c r="B83" s="295"/>
      <c r="C83" s="195">
        <v>66</v>
      </c>
      <c r="D83" s="195" t="s">
        <v>73</v>
      </c>
      <c r="E83" s="213">
        <v>6</v>
      </c>
      <c r="F83" s="66">
        <f t="shared" si="13"/>
        <v>43</v>
      </c>
      <c r="G83" s="213">
        <v>21</v>
      </c>
      <c r="H83" s="213">
        <v>22</v>
      </c>
      <c r="I83" s="213">
        <v>3</v>
      </c>
      <c r="J83" s="66">
        <f t="shared" si="14"/>
        <v>21</v>
      </c>
      <c r="K83" s="213">
        <v>13</v>
      </c>
      <c r="L83" s="213">
        <v>8</v>
      </c>
      <c r="M83" s="66">
        <v>3</v>
      </c>
      <c r="N83" s="66">
        <f t="shared" si="15"/>
        <v>19</v>
      </c>
      <c r="O83" s="66">
        <v>8</v>
      </c>
      <c r="P83" s="66">
        <v>11</v>
      </c>
    </row>
    <row r="84" spans="1:16" ht="15.75" customHeight="1">
      <c r="A84" s="295"/>
      <c r="B84" s="295"/>
      <c r="C84" s="195">
        <v>67</v>
      </c>
      <c r="D84" s="195" t="s">
        <v>38</v>
      </c>
      <c r="E84" s="213">
        <v>1</v>
      </c>
      <c r="F84" s="66">
        <f t="shared" si="13"/>
        <v>25</v>
      </c>
      <c r="G84" s="213">
        <v>10</v>
      </c>
      <c r="H84" s="213">
        <v>15</v>
      </c>
      <c r="I84" s="213">
        <v>2</v>
      </c>
      <c r="J84" s="66">
        <f t="shared" si="14"/>
        <v>10</v>
      </c>
      <c r="K84" s="213">
        <v>5</v>
      </c>
      <c r="L84" s="213">
        <v>5</v>
      </c>
      <c r="M84" s="66">
        <v>1</v>
      </c>
      <c r="N84" s="66">
        <f t="shared" si="15"/>
        <v>6</v>
      </c>
      <c r="O84" s="66">
        <v>3</v>
      </c>
      <c r="P84" s="66">
        <v>3</v>
      </c>
    </row>
    <row r="85" spans="1:16" ht="15.75" customHeight="1">
      <c r="A85" s="295"/>
      <c r="B85" s="295"/>
      <c r="C85" s="195">
        <v>68</v>
      </c>
      <c r="D85" s="72" t="s">
        <v>227</v>
      </c>
      <c r="E85" s="213"/>
      <c r="F85" s="66">
        <f t="shared" si="13"/>
        <v>0</v>
      </c>
      <c r="G85" s="213"/>
      <c r="H85" s="213"/>
      <c r="I85" s="213"/>
      <c r="J85" s="66">
        <f t="shared" si="14"/>
        <v>0</v>
      </c>
      <c r="K85" s="213"/>
      <c r="L85" s="213"/>
      <c r="M85" s="213"/>
      <c r="N85" s="66">
        <f t="shared" si="15"/>
        <v>0</v>
      </c>
      <c r="O85" s="213"/>
      <c r="P85" s="213"/>
    </row>
    <row r="86" spans="1:16" ht="15.75" customHeight="1">
      <c r="A86" s="295"/>
      <c r="B86" s="372"/>
      <c r="C86" s="364" t="s">
        <v>354</v>
      </c>
      <c r="D86" s="368"/>
      <c r="E86" s="213">
        <f>SUM(E81:E85)</f>
        <v>18</v>
      </c>
      <c r="F86" s="213">
        <f aca="true" t="shared" si="19" ref="F86:P86">SUM(F81:F85)</f>
        <v>141</v>
      </c>
      <c r="G86" s="213">
        <f t="shared" si="19"/>
        <v>68</v>
      </c>
      <c r="H86" s="213">
        <f t="shared" si="19"/>
        <v>73</v>
      </c>
      <c r="I86" s="213">
        <f t="shared" si="19"/>
        <v>10</v>
      </c>
      <c r="J86" s="213">
        <f t="shared" si="19"/>
        <v>62</v>
      </c>
      <c r="K86" s="213">
        <f t="shared" si="19"/>
        <v>32</v>
      </c>
      <c r="L86" s="213">
        <f t="shared" si="19"/>
        <v>30</v>
      </c>
      <c r="M86" s="213">
        <f t="shared" si="19"/>
        <v>7</v>
      </c>
      <c r="N86" s="213">
        <f t="shared" si="19"/>
        <v>61</v>
      </c>
      <c r="O86" s="213">
        <f t="shared" si="19"/>
        <v>33</v>
      </c>
      <c r="P86" s="213">
        <f t="shared" si="19"/>
        <v>28</v>
      </c>
    </row>
    <row r="87" spans="1:16" ht="15.75" customHeight="1">
      <c r="A87" s="372"/>
      <c r="B87" s="295" t="s">
        <v>341</v>
      </c>
      <c r="C87" s="195">
        <v>69</v>
      </c>
      <c r="D87" s="195" t="s">
        <v>39</v>
      </c>
      <c r="E87" s="213">
        <v>2</v>
      </c>
      <c r="F87" s="66">
        <f t="shared" si="13"/>
        <v>9</v>
      </c>
      <c r="G87" s="213">
        <v>4</v>
      </c>
      <c r="H87" s="213">
        <v>5</v>
      </c>
      <c r="I87" s="213">
        <v>0</v>
      </c>
      <c r="J87" s="66">
        <f t="shared" si="14"/>
        <v>1</v>
      </c>
      <c r="K87" s="213">
        <v>1</v>
      </c>
      <c r="L87" s="213">
        <v>0</v>
      </c>
      <c r="M87" s="66">
        <v>0</v>
      </c>
      <c r="N87" s="66">
        <f t="shared" si="15"/>
        <v>1</v>
      </c>
      <c r="O87" s="66">
        <v>1</v>
      </c>
      <c r="P87" s="66">
        <v>0</v>
      </c>
    </row>
    <row r="88" spans="1:16" ht="15.75" customHeight="1">
      <c r="A88" s="372"/>
      <c r="B88" s="295"/>
      <c r="C88" s="195">
        <v>70</v>
      </c>
      <c r="D88" s="195" t="s">
        <v>40</v>
      </c>
      <c r="E88" s="213">
        <v>9</v>
      </c>
      <c r="F88" s="66">
        <f t="shared" si="13"/>
        <v>84</v>
      </c>
      <c r="G88" s="213">
        <v>42</v>
      </c>
      <c r="H88" s="213">
        <v>42</v>
      </c>
      <c r="I88" s="213">
        <v>2</v>
      </c>
      <c r="J88" s="66">
        <f t="shared" si="14"/>
        <v>29</v>
      </c>
      <c r="K88" s="213">
        <v>16</v>
      </c>
      <c r="L88" s="213">
        <v>13</v>
      </c>
      <c r="M88" s="66">
        <v>2</v>
      </c>
      <c r="N88" s="66">
        <f t="shared" si="15"/>
        <v>18</v>
      </c>
      <c r="O88" s="66">
        <v>9</v>
      </c>
      <c r="P88" s="66">
        <v>9</v>
      </c>
    </row>
    <row r="89" spans="1:16" ht="15.75" customHeight="1">
      <c r="A89" s="372"/>
      <c r="B89" s="295"/>
      <c r="C89" s="195">
        <v>71</v>
      </c>
      <c r="D89" s="195" t="s">
        <v>41</v>
      </c>
      <c r="E89" s="213">
        <v>7</v>
      </c>
      <c r="F89" s="66">
        <f t="shared" si="13"/>
        <v>126</v>
      </c>
      <c r="G89" s="213">
        <v>64</v>
      </c>
      <c r="H89" s="213">
        <v>62</v>
      </c>
      <c r="I89" s="213">
        <v>4</v>
      </c>
      <c r="J89" s="66">
        <f t="shared" si="14"/>
        <v>16</v>
      </c>
      <c r="K89" s="213">
        <v>6</v>
      </c>
      <c r="L89" s="213">
        <v>10</v>
      </c>
      <c r="M89" s="66">
        <v>2</v>
      </c>
      <c r="N89" s="66">
        <f t="shared" si="15"/>
        <v>12</v>
      </c>
      <c r="O89" s="66">
        <v>10</v>
      </c>
      <c r="P89" s="66">
        <v>2</v>
      </c>
    </row>
    <row r="90" spans="1:16" ht="15.75" customHeight="1">
      <c r="A90" s="372"/>
      <c r="B90" s="295"/>
      <c r="C90" s="195">
        <v>72</v>
      </c>
      <c r="D90" s="195" t="s">
        <v>145</v>
      </c>
      <c r="E90" s="213">
        <v>6</v>
      </c>
      <c r="F90" s="66">
        <f t="shared" si="13"/>
        <v>48</v>
      </c>
      <c r="G90" s="213">
        <v>23</v>
      </c>
      <c r="H90" s="213">
        <v>25</v>
      </c>
      <c r="I90" s="213">
        <v>4</v>
      </c>
      <c r="J90" s="66">
        <f t="shared" si="14"/>
        <v>28</v>
      </c>
      <c r="K90" s="213">
        <v>11</v>
      </c>
      <c r="L90" s="213">
        <v>17</v>
      </c>
      <c r="M90" s="66">
        <v>3</v>
      </c>
      <c r="N90" s="66">
        <f t="shared" si="15"/>
        <v>21</v>
      </c>
      <c r="O90" s="66">
        <v>7</v>
      </c>
      <c r="P90" s="66">
        <v>14</v>
      </c>
    </row>
    <row r="91" spans="1:16" ht="15.75" customHeight="1">
      <c r="A91" s="372"/>
      <c r="B91" s="295"/>
      <c r="C91" s="195">
        <v>73</v>
      </c>
      <c r="D91" s="195" t="s">
        <v>146</v>
      </c>
      <c r="E91" s="213">
        <v>4</v>
      </c>
      <c r="F91" s="66">
        <f t="shared" si="13"/>
        <v>50</v>
      </c>
      <c r="G91" s="213">
        <v>28</v>
      </c>
      <c r="H91" s="213">
        <v>22</v>
      </c>
      <c r="I91" s="213">
        <v>3</v>
      </c>
      <c r="J91" s="66">
        <f t="shared" si="14"/>
        <v>33</v>
      </c>
      <c r="K91" s="213">
        <v>16</v>
      </c>
      <c r="L91" s="213">
        <v>17</v>
      </c>
      <c r="M91" s="66">
        <v>2</v>
      </c>
      <c r="N91" s="66">
        <f t="shared" si="15"/>
        <v>21</v>
      </c>
      <c r="O91" s="66">
        <v>11</v>
      </c>
      <c r="P91" s="66">
        <v>10</v>
      </c>
    </row>
    <row r="92" spans="1:16" ht="15.75" customHeight="1">
      <c r="A92" s="372"/>
      <c r="B92" s="295"/>
      <c r="C92" s="195">
        <v>74</v>
      </c>
      <c r="D92" s="195" t="s">
        <v>42</v>
      </c>
      <c r="E92" s="213">
        <v>2</v>
      </c>
      <c r="F92" s="66">
        <f t="shared" si="13"/>
        <v>17</v>
      </c>
      <c r="G92" s="213">
        <v>11</v>
      </c>
      <c r="H92" s="213">
        <v>6</v>
      </c>
      <c r="I92" s="213">
        <v>2</v>
      </c>
      <c r="J92" s="66">
        <f t="shared" si="14"/>
        <v>7</v>
      </c>
      <c r="K92" s="213">
        <v>4</v>
      </c>
      <c r="L92" s="213">
        <v>3</v>
      </c>
      <c r="M92" s="213">
        <v>0</v>
      </c>
      <c r="N92" s="66">
        <f t="shared" si="15"/>
        <v>0</v>
      </c>
      <c r="O92" s="213">
        <v>0</v>
      </c>
      <c r="P92" s="213">
        <v>0</v>
      </c>
    </row>
    <row r="93" spans="1:16" ht="15.75" customHeight="1">
      <c r="A93" s="372"/>
      <c r="B93" s="372"/>
      <c r="C93" s="364" t="s">
        <v>354</v>
      </c>
      <c r="D93" s="368"/>
      <c r="E93" s="213">
        <f>SUM(E87:E92)</f>
        <v>30</v>
      </c>
      <c r="F93" s="213">
        <f aca="true" t="shared" si="20" ref="F93:P93">SUM(F87:F92)</f>
        <v>334</v>
      </c>
      <c r="G93" s="213">
        <f t="shared" si="20"/>
        <v>172</v>
      </c>
      <c r="H93" s="213">
        <f t="shared" si="20"/>
        <v>162</v>
      </c>
      <c r="I93" s="213">
        <f t="shared" si="20"/>
        <v>15</v>
      </c>
      <c r="J93" s="213">
        <f t="shared" si="20"/>
        <v>114</v>
      </c>
      <c r="K93" s="213">
        <f t="shared" si="20"/>
        <v>54</v>
      </c>
      <c r="L93" s="213">
        <f t="shared" si="20"/>
        <v>60</v>
      </c>
      <c r="M93" s="213">
        <f t="shared" si="20"/>
        <v>9</v>
      </c>
      <c r="N93" s="213">
        <f t="shared" si="20"/>
        <v>73</v>
      </c>
      <c r="O93" s="213">
        <f t="shared" si="20"/>
        <v>38</v>
      </c>
      <c r="P93" s="213">
        <f t="shared" si="20"/>
        <v>35</v>
      </c>
    </row>
    <row r="94" spans="1:16" ht="15.75" customHeight="1">
      <c r="A94" s="372"/>
      <c r="B94" s="293" t="s">
        <v>220</v>
      </c>
      <c r="C94" s="294"/>
      <c r="D94" s="294"/>
      <c r="E94" s="213">
        <f>E93+E86</f>
        <v>48</v>
      </c>
      <c r="F94" s="213">
        <f aca="true" t="shared" si="21" ref="F94:P94">F93+F86</f>
        <v>475</v>
      </c>
      <c r="G94" s="213">
        <f t="shared" si="21"/>
        <v>240</v>
      </c>
      <c r="H94" s="213">
        <f t="shared" si="21"/>
        <v>235</v>
      </c>
      <c r="I94" s="213">
        <f t="shared" si="21"/>
        <v>25</v>
      </c>
      <c r="J94" s="213">
        <f t="shared" si="21"/>
        <v>176</v>
      </c>
      <c r="K94" s="213">
        <f t="shared" si="21"/>
        <v>86</v>
      </c>
      <c r="L94" s="213">
        <f t="shared" si="21"/>
        <v>90</v>
      </c>
      <c r="M94" s="213">
        <f t="shared" si="21"/>
        <v>16</v>
      </c>
      <c r="N94" s="213">
        <f t="shared" si="21"/>
        <v>134</v>
      </c>
      <c r="O94" s="213">
        <f t="shared" si="21"/>
        <v>71</v>
      </c>
      <c r="P94" s="213">
        <f t="shared" si="21"/>
        <v>63</v>
      </c>
    </row>
    <row r="95" spans="1:16" ht="15" customHeight="1">
      <c r="A95" s="368" t="s">
        <v>700</v>
      </c>
      <c r="B95" s="368"/>
      <c r="C95" s="368"/>
      <c r="D95" s="368"/>
      <c r="E95" s="196"/>
      <c r="F95" s="66">
        <f t="shared" si="13"/>
        <v>0</v>
      </c>
      <c r="G95" s="196"/>
      <c r="H95" s="196"/>
      <c r="I95" s="196"/>
      <c r="J95" s="66">
        <f t="shared" si="14"/>
        <v>0</v>
      </c>
      <c r="K95" s="196"/>
      <c r="L95" s="196"/>
      <c r="M95" s="107"/>
      <c r="N95" s="66">
        <f t="shared" si="15"/>
        <v>0</v>
      </c>
      <c r="O95" s="107"/>
      <c r="P95" s="107"/>
    </row>
    <row r="96" spans="1:16" ht="15" customHeight="1">
      <c r="A96" s="368" t="s">
        <v>217</v>
      </c>
      <c r="B96" s="368"/>
      <c r="C96" s="368"/>
      <c r="D96" s="368"/>
      <c r="E96" s="196"/>
      <c r="F96" s="66">
        <f t="shared" si="13"/>
        <v>0</v>
      </c>
      <c r="G96" s="196"/>
      <c r="H96" s="196"/>
      <c r="I96" s="196"/>
      <c r="J96" s="66">
        <f t="shared" si="14"/>
        <v>0</v>
      </c>
      <c r="K96" s="196"/>
      <c r="L96" s="196"/>
      <c r="M96" s="107"/>
      <c r="N96" s="66">
        <f t="shared" si="15"/>
        <v>0</v>
      </c>
      <c r="O96" s="107"/>
      <c r="P96" s="107"/>
    </row>
    <row r="97" spans="1:16" ht="15" customHeight="1">
      <c r="A97" s="370" t="s">
        <v>221</v>
      </c>
      <c r="B97" s="370"/>
      <c r="C97" s="370"/>
      <c r="D97" s="370"/>
      <c r="E97" s="213">
        <f>E96+E95+E94+E80+E52+E27</f>
        <v>361</v>
      </c>
      <c r="F97" s="213">
        <f aca="true" t="shared" si="22" ref="F97:P97">F96+F95+F94+F80+F52+F27</f>
        <v>3053</v>
      </c>
      <c r="G97" s="213">
        <f t="shared" si="22"/>
        <v>1520</v>
      </c>
      <c r="H97" s="213">
        <f t="shared" si="22"/>
        <v>1533</v>
      </c>
      <c r="I97" s="213">
        <f t="shared" si="22"/>
        <v>159</v>
      </c>
      <c r="J97" s="213">
        <f t="shared" si="22"/>
        <v>1222</v>
      </c>
      <c r="K97" s="213">
        <f t="shared" si="22"/>
        <v>589</v>
      </c>
      <c r="L97" s="213">
        <f t="shared" si="22"/>
        <v>633</v>
      </c>
      <c r="M97" s="213">
        <f t="shared" si="22"/>
        <v>121</v>
      </c>
      <c r="N97" s="213">
        <f t="shared" si="22"/>
        <v>857</v>
      </c>
      <c r="O97" s="213">
        <f t="shared" si="22"/>
        <v>438</v>
      </c>
      <c r="P97" s="213">
        <f t="shared" si="22"/>
        <v>419</v>
      </c>
    </row>
    <row r="98" ht="14.25" customHeight="1"/>
  </sheetData>
  <sheetProtection/>
  <mergeCells count="47">
    <mergeCell ref="B80:D80"/>
    <mergeCell ref="A95:D95"/>
    <mergeCell ref="A96:D96"/>
    <mergeCell ref="A97:D97"/>
    <mergeCell ref="A81:A94"/>
    <mergeCell ref="B81:B86"/>
    <mergeCell ref="C86:D86"/>
    <mergeCell ref="B87:B93"/>
    <mergeCell ref="C93:D93"/>
    <mergeCell ref="B94:D94"/>
    <mergeCell ref="B27:D27"/>
    <mergeCell ref="A53:A80"/>
    <mergeCell ref="B53:B58"/>
    <mergeCell ref="C58:D58"/>
    <mergeCell ref="B59:B65"/>
    <mergeCell ref="C65:D65"/>
    <mergeCell ref="B66:B72"/>
    <mergeCell ref="C72:D72"/>
    <mergeCell ref="B73:B79"/>
    <mergeCell ref="C79:D79"/>
    <mergeCell ref="A28:A52"/>
    <mergeCell ref="B28:B35"/>
    <mergeCell ref="C35:D35"/>
    <mergeCell ref="B36:B45"/>
    <mergeCell ref="C45:D45"/>
    <mergeCell ref="B46:B51"/>
    <mergeCell ref="C51:D51"/>
    <mergeCell ref="B52:D52"/>
    <mergeCell ref="J3:L3"/>
    <mergeCell ref="A2:A4"/>
    <mergeCell ref="B2:B4"/>
    <mergeCell ref="M2:P2"/>
    <mergeCell ref="I2:L2"/>
    <mergeCell ref="E2:H2"/>
    <mergeCell ref="E3:E4"/>
    <mergeCell ref="F3:H3"/>
    <mergeCell ref="I3:I4"/>
    <mergeCell ref="A1:P1"/>
    <mergeCell ref="A5:A27"/>
    <mergeCell ref="B5:B12"/>
    <mergeCell ref="C12:D12"/>
    <mergeCell ref="B13:B19"/>
    <mergeCell ref="M3:M4"/>
    <mergeCell ref="N3:P3"/>
    <mergeCell ref="C19:D19"/>
    <mergeCell ref="B20:B26"/>
    <mergeCell ref="C26:D26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97"/>
  <sheetViews>
    <sheetView zoomScale="136" zoomScaleNormal="136" zoomScalePageLayoutView="0" workbookViewId="0" topLeftCell="A1">
      <pane ySplit="4" topLeftCell="A92" activePane="bottomLeft" state="frozen"/>
      <selection pane="topLeft" activeCell="A1" sqref="A1"/>
      <selection pane="bottomLeft" activeCell="J106" sqref="J105:J106"/>
    </sheetView>
  </sheetViews>
  <sheetFormatPr defaultColWidth="8.88671875" defaultRowHeight="13.5"/>
  <cols>
    <col min="1" max="1" width="2.5546875" style="105" customWidth="1"/>
    <col min="2" max="2" width="2.6640625" style="105" customWidth="1"/>
    <col min="3" max="3" width="2.77734375" style="105" customWidth="1"/>
    <col min="4" max="4" width="8.21484375" style="105" customWidth="1"/>
    <col min="5" max="7" width="5.10546875" style="105" customWidth="1"/>
    <col min="8" max="8" width="5.10546875" style="65" customWidth="1"/>
    <col min="9" max="10" width="5.10546875" style="105" customWidth="1"/>
    <col min="11" max="16" width="5.10546875" style="65" customWidth="1"/>
    <col min="17" max="16384" width="8.88671875" style="105" customWidth="1"/>
  </cols>
  <sheetData>
    <row r="1" spans="1:16" ht="20.25" customHeight="1">
      <c r="A1" s="355" t="s">
        <v>1019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86"/>
      <c r="O1" s="186"/>
      <c r="P1" s="186"/>
    </row>
    <row r="2" spans="1:16" ht="12" customHeight="1">
      <c r="A2" s="407" t="s">
        <v>222</v>
      </c>
      <c r="B2" s="407" t="s">
        <v>223</v>
      </c>
      <c r="C2" s="201"/>
      <c r="D2" s="30" t="s">
        <v>8</v>
      </c>
      <c r="E2" s="539" t="s">
        <v>1020</v>
      </c>
      <c r="F2" s="540"/>
      <c r="G2" s="541"/>
      <c r="H2" s="539" t="s">
        <v>1021</v>
      </c>
      <c r="I2" s="540"/>
      <c r="J2" s="541"/>
      <c r="K2" s="533" t="s">
        <v>1022</v>
      </c>
      <c r="L2" s="534"/>
      <c r="M2" s="535"/>
      <c r="N2" s="533" t="s">
        <v>1023</v>
      </c>
      <c r="O2" s="534"/>
      <c r="P2" s="535"/>
    </row>
    <row r="3" spans="1:16" ht="12" customHeight="1">
      <c r="A3" s="407"/>
      <c r="B3" s="407"/>
      <c r="C3" s="184"/>
      <c r="D3" s="185"/>
      <c r="E3" s="542"/>
      <c r="F3" s="543"/>
      <c r="G3" s="544"/>
      <c r="H3" s="542"/>
      <c r="I3" s="543"/>
      <c r="J3" s="544"/>
      <c r="K3" s="536"/>
      <c r="L3" s="537"/>
      <c r="M3" s="538"/>
      <c r="N3" s="536"/>
      <c r="O3" s="537"/>
      <c r="P3" s="538"/>
    </row>
    <row r="4" spans="1:16" ht="12" customHeight="1">
      <c r="A4" s="407"/>
      <c r="B4" s="407"/>
      <c r="C4" s="211" t="s">
        <v>267</v>
      </c>
      <c r="D4" s="204"/>
      <c r="E4" s="213" t="s">
        <v>5</v>
      </c>
      <c r="F4" s="213" t="s">
        <v>0</v>
      </c>
      <c r="G4" s="213" t="s">
        <v>6</v>
      </c>
      <c r="H4" s="66" t="s">
        <v>5</v>
      </c>
      <c r="I4" s="213" t="s">
        <v>0</v>
      </c>
      <c r="J4" s="213" t="s">
        <v>6</v>
      </c>
      <c r="K4" s="66" t="s">
        <v>5</v>
      </c>
      <c r="L4" s="66" t="s">
        <v>0</v>
      </c>
      <c r="M4" s="66" t="s">
        <v>6</v>
      </c>
      <c r="N4" s="66" t="s">
        <v>5</v>
      </c>
      <c r="O4" s="66" t="s">
        <v>0</v>
      </c>
      <c r="P4" s="66" t="s">
        <v>6</v>
      </c>
    </row>
    <row r="5" spans="1:16" s="49" customFormat="1" ht="14.25" customHeight="1">
      <c r="A5" s="297" t="s">
        <v>349</v>
      </c>
      <c r="B5" s="297" t="s">
        <v>340</v>
      </c>
      <c r="C5" s="195">
        <v>1</v>
      </c>
      <c r="D5" s="195" t="s">
        <v>92</v>
      </c>
      <c r="E5" s="66">
        <f>SUM(F5:G5)</f>
        <v>32</v>
      </c>
      <c r="F5" s="66">
        <v>18</v>
      </c>
      <c r="G5" s="66">
        <v>14</v>
      </c>
      <c r="H5" s="66">
        <f>SUM(I5:J5)</f>
        <v>46</v>
      </c>
      <c r="I5" s="66">
        <v>21</v>
      </c>
      <c r="J5" s="66">
        <v>25</v>
      </c>
      <c r="K5" s="66">
        <f aca="true" t="shared" si="0" ref="K5:K69">SUM(L5:M5)</f>
        <v>52</v>
      </c>
      <c r="L5" s="66">
        <v>27</v>
      </c>
      <c r="M5" s="66">
        <v>25</v>
      </c>
      <c r="N5" s="66">
        <f aca="true" t="shared" si="1" ref="N5:N11">SUM(O5:P5)</f>
        <v>90</v>
      </c>
      <c r="O5" s="66">
        <v>48</v>
      </c>
      <c r="P5" s="66">
        <v>42</v>
      </c>
    </row>
    <row r="6" spans="1:16" s="49" customFormat="1" ht="14.25" customHeight="1">
      <c r="A6" s="298"/>
      <c r="B6" s="298"/>
      <c r="C6" s="195">
        <v>2</v>
      </c>
      <c r="D6" s="195" t="s">
        <v>9</v>
      </c>
      <c r="E6" s="66">
        <f aca="true" t="shared" si="2" ref="E6:E69">SUM(F6:G6)</f>
        <v>14</v>
      </c>
      <c r="F6" s="213">
        <v>4</v>
      </c>
      <c r="G6" s="213">
        <v>10</v>
      </c>
      <c r="H6" s="66">
        <f aca="true" t="shared" si="3" ref="H6:H69">SUM(I6:J6)</f>
        <v>17</v>
      </c>
      <c r="I6" s="213">
        <v>7</v>
      </c>
      <c r="J6" s="213">
        <v>10</v>
      </c>
      <c r="K6" s="66">
        <f t="shared" si="0"/>
        <v>36</v>
      </c>
      <c r="L6" s="66">
        <v>18</v>
      </c>
      <c r="M6" s="66">
        <v>18</v>
      </c>
      <c r="N6" s="66">
        <f t="shared" si="1"/>
        <v>40</v>
      </c>
      <c r="O6" s="66">
        <v>21</v>
      </c>
      <c r="P6" s="66">
        <v>19</v>
      </c>
    </row>
    <row r="7" spans="1:16" s="49" customFormat="1" ht="14.25" customHeight="1">
      <c r="A7" s="298"/>
      <c r="B7" s="298"/>
      <c r="C7" s="195">
        <v>3</v>
      </c>
      <c r="D7" s="195" t="s">
        <v>94</v>
      </c>
      <c r="E7" s="66">
        <f t="shared" si="2"/>
        <v>11</v>
      </c>
      <c r="F7" s="213">
        <v>8</v>
      </c>
      <c r="G7" s="213">
        <v>3</v>
      </c>
      <c r="H7" s="66">
        <f t="shared" si="3"/>
        <v>12</v>
      </c>
      <c r="I7" s="213">
        <v>6</v>
      </c>
      <c r="J7" s="213">
        <v>6</v>
      </c>
      <c r="K7" s="66">
        <f t="shared" si="0"/>
        <v>19</v>
      </c>
      <c r="L7" s="66">
        <v>9</v>
      </c>
      <c r="M7" s="66">
        <v>10</v>
      </c>
      <c r="N7" s="66">
        <f t="shared" si="1"/>
        <v>24</v>
      </c>
      <c r="O7" s="66">
        <v>13</v>
      </c>
      <c r="P7" s="66">
        <v>11</v>
      </c>
    </row>
    <row r="8" spans="1:16" s="49" customFormat="1" ht="14.25" customHeight="1">
      <c r="A8" s="298"/>
      <c r="B8" s="298"/>
      <c r="C8" s="195">
        <v>4</v>
      </c>
      <c r="D8" s="195" t="s">
        <v>64</v>
      </c>
      <c r="E8" s="66">
        <f t="shared" si="2"/>
        <v>45</v>
      </c>
      <c r="F8" s="213">
        <v>24</v>
      </c>
      <c r="G8" s="213">
        <v>21</v>
      </c>
      <c r="H8" s="66">
        <f t="shared" si="3"/>
        <v>61</v>
      </c>
      <c r="I8" s="213">
        <v>30</v>
      </c>
      <c r="J8" s="213">
        <v>31</v>
      </c>
      <c r="K8" s="66">
        <f t="shared" si="0"/>
        <v>63</v>
      </c>
      <c r="L8" s="66">
        <v>25</v>
      </c>
      <c r="M8" s="66">
        <v>38</v>
      </c>
      <c r="N8" s="66">
        <f t="shared" si="1"/>
        <v>90</v>
      </c>
      <c r="O8" s="66">
        <v>40</v>
      </c>
      <c r="P8" s="66">
        <v>50</v>
      </c>
    </row>
    <row r="9" spans="1:16" s="49" customFormat="1" ht="14.25" customHeight="1">
      <c r="A9" s="298"/>
      <c r="B9" s="298"/>
      <c r="C9" s="195">
        <v>5</v>
      </c>
      <c r="D9" s="195" t="s">
        <v>10</v>
      </c>
      <c r="E9" s="66">
        <f t="shared" si="2"/>
        <v>13</v>
      </c>
      <c r="F9" s="213">
        <v>7</v>
      </c>
      <c r="G9" s="213">
        <v>6</v>
      </c>
      <c r="H9" s="66">
        <f t="shared" si="3"/>
        <v>6</v>
      </c>
      <c r="I9" s="213">
        <v>2</v>
      </c>
      <c r="J9" s="213">
        <v>4</v>
      </c>
      <c r="K9" s="66">
        <f t="shared" si="0"/>
        <v>4</v>
      </c>
      <c r="L9" s="66">
        <v>3</v>
      </c>
      <c r="M9" s="66">
        <v>1</v>
      </c>
      <c r="N9" s="66">
        <f t="shared" si="1"/>
        <v>4</v>
      </c>
      <c r="O9" s="66">
        <v>3</v>
      </c>
      <c r="P9" s="66">
        <v>1</v>
      </c>
    </row>
    <row r="10" spans="1:16" s="49" customFormat="1" ht="14.25" customHeight="1">
      <c r="A10" s="298"/>
      <c r="B10" s="298"/>
      <c r="C10" s="195">
        <v>6</v>
      </c>
      <c r="D10" s="195" t="s">
        <v>96</v>
      </c>
      <c r="E10" s="66">
        <f t="shared" si="2"/>
        <v>38</v>
      </c>
      <c r="F10" s="213">
        <v>18</v>
      </c>
      <c r="G10" s="213">
        <v>20</v>
      </c>
      <c r="H10" s="66">
        <f t="shared" si="3"/>
        <v>65</v>
      </c>
      <c r="I10" s="213">
        <v>33</v>
      </c>
      <c r="J10" s="213">
        <v>32</v>
      </c>
      <c r="K10" s="66">
        <f t="shared" si="0"/>
        <v>91</v>
      </c>
      <c r="L10" s="66">
        <v>47</v>
      </c>
      <c r="M10" s="66">
        <v>44</v>
      </c>
      <c r="N10" s="66">
        <f t="shared" si="1"/>
        <v>92</v>
      </c>
      <c r="O10" s="66">
        <v>45</v>
      </c>
      <c r="P10" s="66">
        <v>47</v>
      </c>
    </row>
    <row r="11" spans="1:16" s="49" customFormat="1" ht="14.25" customHeight="1">
      <c r="A11" s="298"/>
      <c r="B11" s="298"/>
      <c r="C11" s="19">
        <v>7</v>
      </c>
      <c r="D11" s="19" t="s">
        <v>97</v>
      </c>
      <c r="E11" s="66">
        <f t="shared" si="2"/>
        <v>0</v>
      </c>
      <c r="F11" s="213"/>
      <c r="G11" s="213"/>
      <c r="H11" s="66">
        <f t="shared" si="3"/>
        <v>0</v>
      </c>
      <c r="I11" s="213"/>
      <c r="J11" s="213"/>
      <c r="K11" s="66">
        <f t="shared" si="0"/>
        <v>0</v>
      </c>
      <c r="L11" s="66"/>
      <c r="M11" s="66"/>
      <c r="N11" s="66">
        <f t="shared" si="1"/>
        <v>0</v>
      </c>
      <c r="O11" s="66"/>
      <c r="P11" s="66"/>
    </row>
    <row r="12" spans="1:16" s="49" customFormat="1" ht="14.25" customHeight="1">
      <c r="A12" s="298"/>
      <c r="B12" s="362"/>
      <c r="C12" s="363" t="s">
        <v>354</v>
      </c>
      <c r="D12" s="364"/>
      <c r="E12" s="196">
        <f aca="true" t="shared" si="4" ref="E12:M12">SUM(E5:E11)</f>
        <v>153</v>
      </c>
      <c r="F12" s="196">
        <f t="shared" si="4"/>
        <v>79</v>
      </c>
      <c r="G12" s="196">
        <f t="shared" si="4"/>
        <v>74</v>
      </c>
      <c r="H12" s="196">
        <f t="shared" si="4"/>
        <v>207</v>
      </c>
      <c r="I12" s="196">
        <f t="shared" si="4"/>
        <v>99</v>
      </c>
      <c r="J12" s="196">
        <f t="shared" si="4"/>
        <v>108</v>
      </c>
      <c r="K12" s="196">
        <f t="shared" si="4"/>
        <v>265</v>
      </c>
      <c r="L12" s="196">
        <f t="shared" si="4"/>
        <v>129</v>
      </c>
      <c r="M12" s="196">
        <f t="shared" si="4"/>
        <v>136</v>
      </c>
      <c r="N12" s="196">
        <f>SUM(N5:N11)</f>
        <v>340</v>
      </c>
      <c r="O12" s="196">
        <f>SUM(O5:O11)</f>
        <v>170</v>
      </c>
      <c r="P12" s="196">
        <f>SUM(P5:P11)</f>
        <v>170</v>
      </c>
    </row>
    <row r="13" spans="1:16" s="49" customFormat="1" ht="15" customHeight="1">
      <c r="A13" s="298"/>
      <c r="B13" s="297" t="s">
        <v>341</v>
      </c>
      <c r="C13" s="20">
        <v>8</v>
      </c>
      <c r="D13" s="20" t="s">
        <v>11</v>
      </c>
      <c r="E13" s="66">
        <f t="shared" si="2"/>
        <v>18</v>
      </c>
      <c r="F13" s="213">
        <v>11</v>
      </c>
      <c r="G13" s="213">
        <v>7</v>
      </c>
      <c r="H13" s="66">
        <f t="shared" si="3"/>
        <v>22</v>
      </c>
      <c r="I13" s="213">
        <v>10</v>
      </c>
      <c r="J13" s="213">
        <v>12</v>
      </c>
      <c r="K13" s="66">
        <f t="shared" si="0"/>
        <v>42</v>
      </c>
      <c r="L13" s="66">
        <v>25</v>
      </c>
      <c r="M13" s="66">
        <v>17</v>
      </c>
      <c r="N13" s="66">
        <f aca="true" t="shared" si="5" ref="N13:N18">SUM(O13:P13)</f>
        <v>41</v>
      </c>
      <c r="O13" s="66">
        <v>19</v>
      </c>
      <c r="P13" s="66">
        <v>22</v>
      </c>
    </row>
    <row r="14" spans="1:16" s="49" customFormat="1" ht="15" customHeight="1">
      <c r="A14" s="298"/>
      <c r="B14" s="298"/>
      <c r="C14" s="195">
        <v>9</v>
      </c>
      <c r="D14" s="195" t="s">
        <v>99</v>
      </c>
      <c r="E14" s="66">
        <f t="shared" si="2"/>
        <v>16</v>
      </c>
      <c r="F14" s="213">
        <v>7</v>
      </c>
      <c r="G14" s="213">
        <v>9</v>
      </c>
      <c r="H14" s="66">
        <f t="shared" si="3"/>
        <v>14</v>
      </c>
      <c r="I14" s="213">
        <v>5</v>
      </c>
      <c r="J14" s="213">
        <v>9</v>
      </c>
      <c r="K14" s="66">
        <f t="shared" si="0"/>
        <v>22</v>
      </c>
      <c r="L14" s="66">
        <v>12</v>
      </c>
      <c r="M14" s="66">
        <v>10</v>
      </c>
      <c r="N14" s="66">
        <f t="shared" si="5"/>
        <v>30</v>
      </c>
      <c r="O14" s="66">
        <v>18</v>
      </c>
      <c r="P14" s="66">
        <v>12</v>
      </c>
    </row>
    <row r="15" spans="1:16" s="49" customFormat="1" ht="15" customHeight="1">
      <c r="A15" s="298"/>
      <c r="B15" s="298"/>
      <c r="C15" s="195">
        <v>10</v>
      </c>
      <c r="D15" s="195" t="s">
        <v>12</v>
      </c>
      <c r="E15" s="66">
        <f t="shared" si="2"/>
        <v>28</v>
      </c>
      <c r="F15" s="213">
        <v>13</v>
      </c>
      <c r="G15" s="213">
        <v>15</v>
      </c>
      <c r="H15" s="66">
        <f t="shared" si="3"/>
        <v>31</v>
      </c>
      <c r="I15" s="213">
        <v>20</v>
      </c>
      <c r="J15" s="213">
        <v>11</v>
      </c>
      <c r="K15" s="66">
        <f t="shared" si="0"/>
        <v>60</v>
      </c>
      <c r="L15" s="66">
        <v>24</v>
      </c>
      <c r="M15" s="66">
        <v>36</v>
      </c>
      <c r="N15" s="66">
        <f t="shared" si="5"/>
        <v>109</v>
      </c>
      <c r="O15" s="66">
        <v>30</v>
      </c>
      <c r="P15" s="66">
        <v>79</v>
      </c>
    </row>
    <row r="16" spans="1:16" s="49" customFormat="1" ht="15" customHeight="1">
      <c r="A16" s="298"/>
      <c r="B16" s="298"/>
      <c r="C16" s="195">
        <v>11</v>
      </c>
      <c r="D16" s="195" t="s">
        <v>13</v>
      </c>
      <c r="E16" s="66">
        <f t="shared" si="2"/>
        <v>35</v>
      </c>
      <c r="F16" s="213">
        <v>16</v>
      </c>
      <c r="G16" s="213">
        <v>19</v>
      </c>
      <c r="H16" s="66">
        <f t="shared" si="3"/>
        <v>43</v>
      </c>
      <c r="I16" s="213">
        <v>23</v>
      </c>
      <c r="J16" s="213">
        <v>20</v>
      </c>
      <c r="K16" s="66">
        <f t="shared" si="0"/>
        <v>64</v>
      </c>
      <c r="L16" s="66">
        <v>30</v>
      </c>
      <c r="M16" s="66">
        <v>34</v>
      </c>
      <c r="N16" s="66">
        <f t="shared" si="5"/>
        <v>64</v>
      </c>
      <c r="O16" s="66">
        <v>30</v>
      </c>
      <c r="P16" s="66">
        <v>34</v>
      </c>
    </row>
    <row r="17" spans="1:16" s="49" customFormat="1" ht="15" customHeight="1">
      <c r="A17" s="298"/>
      <c r="B17" s="298"/>
      <c r="C17" s="195">
        <v>12</v>
      </c>
      <c r="D17" s="19" t="s">
        <v>15</v>
      </c>
      <c r="E17" s="66">
        <f t="shared" si="2"/>
        <v>38</v>
      </c>
      <c r="F17" s="213">
        <v>22</v>
      </c>
      <c r="G17" s="213">
        <v>16</v>
      </c>
      <c r="H17" s="66">
        <f t="shared" si="3"/>
        <v>50</v>
      </c>
      <c r="I17" s="213">
        <v>27</v>
      </c>
      <c r="J17" s="213">
        <v>23</v>
      </c>
      <c r="K17" s="66">
        <f t="shared" si="0"/>
        <v>83</v>
      </c>
      <c r="L17" s="66">
        <v>45</v>
      </c>
      <c r="M17" s="66">
        <v>38</v>
      </c>
      <c r="N17" s="66">
        <f t="shared" si="5"/>
        <v>134</v>
      </c>
      <c r="O17" s="66">
        <v>68</v>
      </c>
      <c r="P17" s="66">
        <v>66</v>
      </c>
    </row>
    <row r="18" spans="1:16" s="49" customFormat="1" ht="15" customHeight="1">
      <c r="A18" s="298"/>
      <c r="B18" s="298"/>
      <c r="C18" s="19">
        <v>13</v>
      </c>
      <c r="D18" s="195" t="s">
        <v>14</v>
      </c>
      <c r="E18" s="66">
        <f t="shared" si="2"/>
        <v>12</v>
      </c>
      <c r="F18" s="213">
        <v>6</v>
      </c>
      <c r="G18" s="213">
        <v>6</v>
      </c>
      <c r="H18" s="66">
        <f t="shared" si="3"/>
        <v>17</v>
      </c>
      <c r="I18" s="213">
        <v>6</v>
      </c>
      <c r="J18" s="213">
        <v>11</v>
      </c>
      <c r="K18" s="66">
        <f t="shared" si="0"/>
        <v>12</v>
      </c>
      <c r="L18" s="66">
        <v>2</v>
      </c>
      <c r="M18" s="66">
        <v>10</v>
      </c>
      <c r="N18" s="66">
        <f t="shared" si="5"/>
        <v>24</v>
      </c>
      <c r="O18" s="66">
        <v>13</v>
      </c>
      <c r="P18" s="66">
        <v>11</v>
      </c>
    </row>
    <row r="19" spans="1:16" s="49" customFormat="1" ht="15" customHeight="1">
      <c r="A19" s="298"/>
      <c r="B19" s="362"/>
      <c r="C19" s="363" t="s">
        <v>354</v>
      </c>
      <c r="D19" s="364"/>
      <c r="E19" s="196">
        <f aca="true" t="shared" si="6" ref="E19:M19">SUM(E13:E18)</f>
        <v>147</v>
      </c>
      <c r="F19" s="196">
        <f t="shared" si="6"/>
        <v>75</v>
      </c>
      <c r="G19" s="196">
        <f t="shared" si="6"/>
        <v>72</v>
      </c>
      <c r="H19" s="196">
        <f t="shared" si="6"/>
        <v>177</v>
      </c>
      <c r="I19" s="196">
        <f t="shared" si="6"/>
        <v>91</v>
      </c>
      <c r="J19" s="196">
        <f t="shared" si="6"/>
        <v>86</v>
      </c>
      <c r="K19" s="196">
        <f t="shared" si="6"/>
        <v>283</v>
      </c>
      <c r="L19" s="196">
        <f t="shared" si="6"/>
        <v>138</v>
      </c>
      <c r="M19" s="196">
        <f t="shared" si="6"/>
        <v>145</v>
      </c>
      <c r="N19" s="196">
        <f>SUM(N13:N18)</f>
        <v>402</v>
      </c>
      <c r="O19" s="196">
        <f>SUM(O13:O18)</f>
        <v>178</v>
      </c>
      <c r="P19" s="196">
        <f>SUM(P13:P18)</f>
        <v>224</v>
      </c>
    </row>
    <row r="20" spans="1:16" s="49" customFormat="1" ht="15" customHeight="1">
      <c r="A20" s="298"/>
      <c r="B20" s="297" t="s">
        <v>342</v>
      </c>
      <c r="C20" s="20">
        <v>14</v>
      </c>
      <c r="D20" s="20" t="s">
        <v>103</v>
      </c>
      <c r="E20" s="66">
        <f t="shared" si="2"/>
        <v>14</v>
      </c>
      <c r="F20" s="213">
        <v>9</v>
      </c>
      <c r="G20" s="213">
        <v>5</v>
      </c>
      <c r="H20" s="66">
        <f t="shared" si="3"/>
        <v>12</v>
      </c>
      <c r="I20" s="213">
        <v>5</v>
      </c>
      <c r="J20" s="213">
        <v>7</v>
      </c>
      <c r="K20" s="66">
        <f t="shared" si="0"/>
        <v>36</v>
      </c>
      <c r="L20" s="66">
        <v>17</v>
      </c>
      <c r="M20" s="66">
        <v>19</v>
      </c>
      <c r="N20" s="66">
        <f aca="true" t="shared" si="7" ref="N20:N25">SUM(O20:P20)</f>
        <v>32</v>
      </c>
      <c r="O20" s="66">
        <v>17</v>
      </c>
      <c r="P20" s="66">
        <v>15</v>
      </c>
    </row>
    <row r="21" spans="1:16" s="49" customFormat="1" ht="15" customHeight="1">
      <c r="A21" s="298"/>
      <c r="B21" s="298"/>
      <c r="C21" s="195">
        <v>15</v>
      </c>
      <c r="D21" s="195" t="s">
        <v>104</v>
      </c>
      <c r="E21" s="66">
        <f t="shared" si="2"/>
        <v>0</v>
      </c>
      <c r="F21" s="213">
        <v>0</v>
      </c>
      <c r="G21" s="213">
        <v>0</v>
      </c>
      <c r="H21" s="66">
        <f t="shared" si="3"/>
        <v>0</v>
      </c>
      <c r="I21" s="213">
        <v>0</v>
      </c>
      <c r="J21" s="213">
        <v>0</v>
      </c>
      <c r="K21" s="66">
        <f t="shared" si="0"/>
        <v>0</v>
      </c>
      <c r="L21" s="66">
        <v>0</v>
      </c>
      <c r="M21" s="66">
        <v>0</v>
      </c>
      <c r="N21" s="66">
        <f t="shared" si="7"/>
        <v>0</v>
      </c>
      <c r="O21" s="66">
        <v>0</v>
      </c>
      <c r="P21" s="66">
        <v>0</v>
      </c>
    </row>
    <row r="22" spans="1:16" s="49" customFormat="1" ht="15" customHeight="1">
      <c r="A22" s="298"/>
      <c r="B22" s="298"/>
      <c r="C22" s="195">
        <v>16</v>
      </c>
      <c r="D22" s="195" t="s">
        <v>16</v>
      </c>
      <c r="E22" s="66">
        <f t="shared" si="2"/>
        <v>10</v>
      </c>
      <c r="F22" s="213">
        <v>7</v>
      </c>
      <c r="G22" s="213">
        <v>3</v>
      </c>
      <c r="H22" s="66">
        <f t="shared" si="3"/>
        <v>7</v>
      </c>
      <c r="I22" s="213">
        <v>2</v>
      </c>
      <c r="J22" s="213">
        <v>5</v>
      </c>
      <c r="K22" s="66">
        <f t="shared" si="0"/>
        <v>20</v>
      </c>
      <c r="L22" s="66">
        <v>4</v>
      </c>
      <c r="M22" s="66">
        <v>16</v>
      </c>
      <c r="N22" s="66">
        <f t="shared" si="7"/>
        <v>29</v>
      </c>
      <c r="O22" s="66">
        <v>14</v>
      </c>
      <c r="P22" s="66">
        <v>15</v>
      </c>
    </row>
    <row r="23" spans="1:16" s="49" customFormat="1" ht="15" customHeight="1">
      <c r="A23" s="298"/>
      <c r="B23" s="298"/>
      <c r="C23" s="195">
        <v>17</v>
      </c>
      <c r="D23" s="195" t="s">
        <v>106</v>
      </c>
      <c r="E23" s="66">
        <f t="shared" si="2"/>
        <v>21</v>
      </c>
      <c r="F23" s="213">
        <v>11</v>
      </c>
      <c r="G23" s="213">
        <v>10</v>
      </c>
      <c r="H23" s="66">
        <f t="shared" si="3"/>
        <v>31</v>
      </c>
      <c r="I23" s="213">
        <v>16</v>
      </c>
      <c r="J23" s="213">
        <v>15</v>
      </c>
      <c r="K23" s="66">
        <f t="shared" si="0"/>
        <v>35</v>
      </c>
      <c r="L23" s="66">
        <v>14</v>
      </c>
      <c r="M23" s="66">
        <v>21</v>
      </c>
      <c r="N23" s="66">
        <f t="shared" si="7"/>
        <v>36</v>
      </c>
      <c r="O23" s="66">
        <v>14</v>
      </c>
      <c r="P23" s="66">
        <v>22</v>
      </c>
    </row>
    <row r="24" spans="1:16" s="49" customFormat="1" ht="15" customHeight="1">
      <c r="A24" s="298"/>
      <c r="B24" s="298"/>
      <c r="C24" s="195">
        <v>18</v>
      </c>
      <c r="D24" s="195" t="s">
        <v>107</v>
      </c>
      <c r="E24" s="66">
        <f t="shared" si="2"/>
        <v>19</v>
      </c>
      <c r="F24" s="213">
        <v>10</v>
      </c>
      <c r="G24" s="213">
        <v>9</v>
      </c>
      <c r="H24" s="66">
        <f t="shared" si="3"/>
        <v>18</v>
      </c>
      <c r="I24" s="213">
        <v>5</v>
      </c>
      <c r="J24" s="213">
        <v>13</v>
      </c>
      <c r="K24" s="66">
        <f t="shared" si="0"/>
        <v>25</v>
      </c>
      <c r="L24" s="66">
        <v>13</v>
      </c>
      <c r="M24" s="66">
        <v>12</v>
      </c>
      <c r="N24" s="66">
        <f t="shared" si="7"/>
        <v>22</v>
      </c>
      <c r="O24" s="66">
        <v>12</v>
      </c>
      <c r="P24" s="66">
        <v>10</v>
      </c>
    </row>
    <row r="25" spans="1:16" s="49" customFormat="1" ht="15" customHeight="1">
      <c r="A25" s="298"/>
      <c r="B25" s="298"/>
      <c r="C25" s="195">
        <v>19</v>
      </c>
      <c r="D25" s="195" t="s">
        <v>108</v>
      </c>
      <c r="E25" s="66">
        <f t="shared" si="2"/>
        <v>21</v>
      </c>
      <c r="F25" s="213">
        <v>10</v>
      </c>
      <c r="G25" s="213">
        <v>11</v>
      </c>
      <c r="H25" s="66">
        <f t="shared" si="3"/>
        <v>48</v>
      </c>
      <c r="I25" s="213">
        <v>26</v>
      </c>
      <c r="J25" s="213">
        <v>22</v>
      </c>
      <c r="K25" s="66">
        <f t="shared" si="0"/>
        <v>54</v>
      </c>
      <c r="L25" s="66">
        <v>31</v>
      </c>
      <c r="M25" s="66">
        <v>23</v>
      </c>
      <c r="N25" s="66">
        <f t="shared" si="7"/>
        <v>44</v>
      </c>
      <c r="O25" s="66">
        <v>18</v>
      </c>
      <c r="P25" s="66">
        <v>26</v>
      </c>
    </row>
    <row r="26" spans="1:16" s="49" customFormat="1" ht="15" customHeight="1">
      <c r="A26" s="298"/>
      <c r="B26" s="362"/>
      <c r="C26" s="363" t="s">
        <v>354</v>
      </c>
      <c r="D26" s="364"/>
      <c r="E26" s="196">
        <f aca="true" t="shared" si="8" ref="E26:M26">SUM(E20:E25)</f>
        <v>85</v>
      </c>
      <c r="F26" s="196">
        <f t="shared" si="8"/>
        <v>47</v>
      </c>
      <c r="G26" s="196">
        <f t="shared" si="8"/>
        <v>38</v>
      </c>
      <c r="H26" s="196">
        <f t="shared" si="8"/>
        <v>116</v>
      </c>
      <c r="I26" s="196">
        <f t="shared" si="8"/>
        <v>54</v>
      </c>
      <c r="J26" s="196">
        <f t="shared" si="8"/>
        <v>62</v>
      </c>
      <c r="K26" s="196">
        <f t="shared" si="8"/>
        <v>170</v>
      </c>
      <c r="L26" s="196">
        <f t="shared" si="8"/>
        <v>79</v>
      </c>
      <c r="M26" s="196">
        <f t="shared" si="8"/>
        <v>91</v>
      </c>
      <c r="N26" s="196">
        <f>SUM(N20:N25)</f>
        <v>163</v>
      </c>
      <c r="O26" s="196">
        <f>SUM(O20:O25)</f>
        <v>75</v>
      </c>
      <c r="P26" s="196">
        <f>SUM(P20:P25)</f>
        <v>88</v>
      </c>
    </row>
    <row r="27" spans="1:16" s="49" customFormat="1" ht="15" customHeight="1">
      <c r="A27" s="362"/>
      <c r="B27" s="356" t="s">
        <v>220</v>
      </c>
      <c r="C27" s="356"/>
      <c r="D27" s="293"/>
      <c r="E27" s="196">
        <f aca="true" t="shared" si="9" ref="E27:M27">E26+E19+E12</f>
        <v>385</v>
      </c>
      <c r="F27" s="196">
        <f t="shared" si="9"/>
        <v>201</v>
      </c>
      <c r="G27" s="196">
        <f t="shared" si="9"/>
        <v>184</v>
      </c>
      <c r="H27" s="196">
        <f t="shared" si="9"/>
        <v>500</v>
      </c>
      <c r="I27" s="196">
        <f t="shared" si="9"/>
        <v>244</v>
      </c>
      <c r="J27" s="196">
        <f t="shared" si="9"/>
        <v>256</v>
      </c>
      <c r="K27" s="196">
        <f t="shared" si="9"/>
        <v>718</v>
      </c>
      <c r="L27" s="196">
        <f t="shared" si="9"/>
        <v>346</v>
      </c>
      <c r="M27" s="196">
        <f t="shared" si="9"/>
        <v>372</v>
      </c>
      <c r="N27" s="196">
        <f>N26+N19+N12</f>
        <v>905</v>
      </c>
      <c r="O27" s="196">
        <f>O26+O19+O12</f>
        <v>423</v>
      </c>
      <c r="P27" s="196">
        <f>P26+P19+P12</f>
        <v>482</v>
      </c>
    </row>
    <row r="28" spans="1:16" s="49" customFormat="1" ht="15" customHeight="1">
      <c r="A28" s="297" t="s">
        <v>242</v>
      </c>
      <c r="B28" s="297" t="s">
        <v>340</v>
      </c>
      <c r="C28" s="195">
        <v>20</v>
      </c>
      <c r="D28" s="195" t="s">
        <v>17</v>
      </c>
      <c r="E28" s="66">
        <f t="shared" si="2"/>
        <v>33</v>
      </c>
      <c r="F28" s="213">
        <v>16</v>
      </c>
      <c r="G28" s="213">
        <v>17</v>
      </c>
      <c r="H28" s="66">
        <f t="shared" si="3"/>
        <v>71</v>
      </c>
      <c r="I28" s="213">
        <v>34</v>
      </c>
      <c r="J28" s="213">
        <v>37</v>
      </c>
      <c r="K28" s="66">
        <f t="shared" si="0"/>
        <v>106</v>
      </c>
      <c r="L28" s="66">
        <v>52</v>
      </c>
      <c r="M28" s="66">
        <v>54</v>
      </c>
      <c r="N28" s="66">
        <f aca="true" t="shared" si="10" ref="N28:N34">SUM(O28:P28)</f>
        <v>167</v>
      </c>
      <c r="O28" s="66">
        <v>87</v>
      </c>
      <c r="P28" s="66">
        <v>80</v>
      </c>
    </row>
    <row r="29" spans="1:16" s="49" customFormat="1" ht="15" customHeight="1">
      <c r="A29" s="298"/>
      <c r="B29" s="298"/>
      <c r="C29" s="195">
        <v>21</v>
      </c>
      <c r="D29" s="195" t="s">
        <v>18</v>
      </c>
      <c r="E29" s="66">
        <f t="shared" si="2"/>
        <v>61</v>
      </c>
      <c r="F29" s="213">
        <v>33</v>
      </c>
      <c r="G29" s="213">
        <v>28</v>
      </c>
      <c r="H29" s="66">
        <f t="shared" si="3"/>
        <v>116</v>
      </c>
      <c r="I29" s="213">
        <v>48</v>
      </c>
      <c r="J29" s="213">
        <v>68</v>
      </c>
      <c r="K29" s="66">
        <f t="shared" si="0"/>
        <v>169</v>
      </c>
      <c r="L29" s="66">
        <v>82</v>
      </c>
      <c r="M29" s="66">
        <v>87</v>
      </c>
      <c r="N29" s="66">
        <f t="shared" si="10"/>
        <v>233</v>
      </c>
      <c r="O29" s="66">
        <v>128</v>
      </c>
      <c r="P29" s="66">
        <v>105</v>
      </c>
    </row>
    <row r="30" spans="1:16" s="49" customFormat="1" ht="15" customHeight="1">
      <c r="A30" s="298"/>
      <c r="B30" s="298"/>
      <c r="C30" s="195">
        <v>22</v>
      </c>
      <c r="D30" s="195" t="s">
        <v>112</v>
      </c>
      <c r="E30" s="66">
        <f t="shared" si="2"/>
        <v>17</v>
      </c>
      <c r="F30" s="213">
        <v>13</v>
      </c>
      <c r="G30" s="213">
        <v>4</v>
      </c>
      <c r="H30" s="66">
        <f t="shared" si="3"/>
        <v>23</v>
      </c>
      <c r="I30" s="213">
        <v>9</v>
      </c>
      <c r="J30" s="213">
        <v>14</v>
      </c>
      <c r="K30" s="66">
        <f t="shared" si="0"/>
        <v>52</v>
      </c>
      <c r="L30" s="66">
        <v>25</v>
      </c>
      <c r="M30" s="66">
        <v>27</v>
      </c>
      <c r="N30" s="66">
        <f t="shared" si="10"/>
        <v>82</v>
      </c>
      <c r="O30" s="66">
        <v>44</v>
      </c>
      <c r="P30" s="66">
        <v>38</v>
      </c>
    </row>
    <row r="31" spans="1:16" s="49" customFormat="1" ht="15" customHeight="1">
      <c r="A31" s="298"/>
      <c r="B31" s="298"/>
      <c r="C31" s="195">
        <v>23</v>
      </c>
      <c r="D31" s="195" t="s">
        <v>343</v>
      </c>
      <c r="E31" s="66">
        <f t="shared" si="2"/>
        <v>14</v>
      </c>
      <c r="F31" s="196">
        <v>8</v>
      </c>
      <c r="G31" s="196">
        <v>6</v>
      </c>
      <c r="H31" s="66">
        <f t="shared" si="3"/>
        <v>26</v>
      </c>
      <c r="I31" s="196">
        <v>16</v>
      </c>
      <c r="J31" s="196">
        <v>10</v>
      </c>
      <c r="K31" s="66">
        <f t="shared" si="0"/>
        <v>42</v>
      </c>
      <c r="L31" s="196">
        <v>25</v>
      </c>
      <c r="M31" s="196">
        <v>17</v>
      </c>
      <c r="N31" s="66">
        <f t="shared" si="10"/>
        <v>69</v>
      </c>
      <c r="O31" s="196">
        <v>37</v>
      </c>
      <c r="P31" s="196">
        <v>32</v>
      </c>
    </row>
    <row r="32" spans="1:16" s="49" customFormat="1" ht="15" customHeight="1">
      <c r="A32" s="298"/>
      <c r="B32" s="298"/>
      <c r="C32" s="195">
        <v>24</v>
      </c>
      <c r="D32" s="72" t="s">
        <v>344</v>
      </c>
      <c r="E32" s="66">
        <f t="shared" si="2"/>
        <v>24</v>
      </c>
      <c r="F32" s="196">
        <v>9</v>
      </c>
      <c r="G32" s="196">
        <v>15</v>
      </c>
      <c r="H32" s="66">
        <f t="shared" si="3"/>
        <v>44</v>
      </c>
      <c r="I32" s="196">
        <v>28</v>
      </c>
      <c r="J32" s="196">
        <v>16</v>
      </c>
      <c r="K32" s="66">
        <f t="shared" si="0"/>
        <v>59</v>
      </c>
      <c r="L32" s="196">
        <v>35</v>
      </c>
      <c r="M32" s="196">
        <v>24</v>
      </c>
      <c r="N32" s="66">
        <f t="shared" si="10"/>
        <v>64</v>
      </c>
      <c r="O32" s="196">
        <v>31</v>
      </c>
      <c r="P32" s="196">
        <v>33</v>
      </c>
    </row>
    <row r="33" spans="1:16" s="49" customFormat="1" ht="15" customHeight="1">
      <c r="A33" s="298"/>
      <c r="B33" s="298"/>
      <c r="C33" s="195">
        <v>25</v>
      </c>
      <c r="D33" s="195" t="s">
        <v>219</v>
      </c>
      <c r="E33" s="66">
        <f t="shared" si="2"/>
        <v>21</v>
      </c>
      <c r="F33" s="196">
        <v>15</v>
      </c>
      <c r="G33" s="196">
        <v>6</v>
      </c>
      <c r="H33" s="66">
        <f t="shared" si="3"/>
        <v>41</v>
      </c>
      <c r="I33" s="196">
        <v>21</v>
      </c>
      <c r="J33" s="196">
        <v>20</v>
      </c>
      <c r="K33" s="66">
        <f t="shared" si="0"/>
        <v>55</v>
      </c>
      <c r="L33" s="196">
        <v>30</v>
      </c>
      <c r="M33" s="196">
        <v>25</v>
      </c>
      <c r="N33" s="66">
        <f t="shared" si="10"/>
        <v>47</v>
      </c>
      <c r="O33" s="196">
        <v>6</v>
      </c>
      <c r="P33" s="196">
        <v>41</v>
      </c>
    </row>
    <row r="34" spans="1:16" s="49" customFormat="1" ht="15" customHeight="1">
      <c r="A34" s="298"/>
      <c r="B34" s="298"/>
      <c r="C34" s="195">
        <v>26</v>
      </c>
      <c r="D34" s="195" t="s">
        <v>20</v>
      </c>
      <c r="E34" s="66">
        <f t="shared" si="2"/>
        <v>18</v>
      </c>
      <c r="F34" s="213">
        <v>10</v>
      </c>
      <c r="G34" s="213">
        <v>8</v>
      </c>
      <c r="H34" s="66">
        <f t="shared" si="3"/>
        <v>16</v>
      </c>
      <c r="I34" s="213">
        <v>8</v>
      </c>
      <c r="J34" s="213">
        <v>8</v>
      </c>
      <c r="K34" s="66">
        <f t="shared" si="0"/>
        <v>26</v>
      </c>
      <c r="L34" s="66">
        <v>14</v>
      </c>
      <c r="M34" s="66">
        <v>12</v>
      </c>
      <c r="N34" s="66">
        <f t="shared" si="10"/>
        <v>33</v>
      </c>
      <c r="O34" s="66">
        <v>20</v>
      </c>
      <c r="P34" s="66">
        <v>13</v>
      </c>
    </row>
    <row r="35" spans="1:16" s="49" customFormat="1" ht="15" customHeight="1">
      <c r="A35" s="298"/>
      <c r="B35" s="362"/>
      <c r="C35" s="363" t="s">
        <v>354</v>
      </c>
      <c r="D35" s="364"/>
      <c r="E35" s="196">
        <f aca="true" t="shared" si="11" ref="E35:M35">SUM(E28:E34)</f>
        <v>188</v>
      </c>
      <c r="F35" s="196">
        <f t="shared" si="11"/>
        <v>104</v>
      </c>
      <c r="G35" s="196">
        <f t="shared" si="11"/>
        <v>84</v>
      </c>
      <c r="H35" s="196">
        <f t="shared" si="11"/>
        <v>337</v>
      </c>
      <c r="I35" s="196">
        <f t="shared" si="11"/>
        <v>164</v>
      </c>
      <c r="J35" s="196">
        <f t="shared" si="11"/>
        <v>173</v>
      </c>
      <c r="K35" s="196">
        <f t="shared" si="11"/>
        <v>509</v>
      </c>
      <c r="L35" s="196">
        <f t="shared" si="11"/>
        <v>263</v>
      </c>
      <c r="M35" s="196">
        <f t="shared" si="11"/>
        <v>246</v>
      </c>
      <c r="N35" s="196">
        <f>SUM(N28:N34)</f>
        <v>695</v>
      </c>
      <c r="O35" s="196">
        <f>SUM(O28:O34)</f>
        <v>353</v>
      </c>
      <c r="P35" s="196">
        <f>SUM(P28:P34)</f>
        <v>342</v>
      </c>
    </row>
    <row r="36" spans="1:16" s="49" customFormat="1" ht="15" customHeight="1">
      <c r="A36" s="298"/>
      <c r="B36" s="297" t="s">
        <v>341</v>
      </c>
      <c r="C36" s="195">
        <v>27</v>
      </c>
      <c r="D36" s="195" t="s">
        <v>346</v>
      </c>
      <c r="E36" s="66">
        <f t="shared" si="2"/>
        <v>72</v>
      </c>
      <c r="F36" s="213">
        <v>41</v>
      </c>
      <c r="G36" s="213">
        <v>31</v>
      </c>
      <c r="H36" s="66">
        <f t="shared" si="3"/>
        <v>95</v>
      </c>
      <c r="I36" s="213">
        <v>38</v>
      </c>
      <c r="J36" s="213">
        <v>57</v>
      </c>
      <c r="K36" s="66">
        <f t="shared" si="0"/>
        <v>166</v>
      </c>
      <c r="L36" s="66">
        <v>89</v>
      </c>
      <c r="M36" s="66">
        <v>77</v>
      </c>
      <c r="N36" s="66">
        <f aca="true" t="shared" si="12" ref="N36:N44">SUM(O36:P36)</f>
        <v>215</v>
      </c>
      <c r="O36" s="66">
        <v>103</v>
      </c>
      <c r="P36" s="66">
        <v>112</v>
      </c>
    </row>
    <row r="37" spans="1:16" s="49" customFormat="1" ht="15" customHeight="1">
      <c r="A37" s="298"/>
      <c r="B37" s="298"/>
      <c r="C37" s="195">
        <v>28</v>
      </c>
      <c r="D37" s="195" t="s">
        <v>111</v>
      </c>
      <c r="E37" s="66">
        <f t="shared" si="2"/>
        <v>94</v>
      </c>
      <c r="F37" s="213">
        <v>50</v>
      </c>
      <c r="G37" s="213">
        <v>44</v>
      </c>
      <c r="H37" s="66">
        <f t="shared" si="3"/>
        <v>135</v>
      </c>
      <c r="I37" s="213">
        <v>66</v>
      </c>
      <c r="J37" s="213">
        <v>69</v>
      </c>
      <c r="K37" s="66">
        <f t="shared" si="0"/>
        <v>215</v>
      </c>
      <c r="L37" s="66">
        <v>119</v>
      </c>
      <c r="M37" s="66">
        <v>96</v>
      </c>
      <c r="N37" s="66">
        <f t="shared" si="12"/>
        <v>267</v>
      </c>
      <c r="O37" s="66">
        <v>134</v>
      </c>
      <c r="P37" s="66">
        <v>133</v>
      </c>
    </row>
    <row r="38" spans="1:16" s="49" customFormat="1" ht="15" customHeight="1">
      <c r="A38" s="298"/>
      <c r="B38" s="298"/>
      <c r="C38" s="195">
        <v>29</v>
      </c>
      <c r="D38" s="195" t="s">
        <v>553</v>
      </c>
      <c r="E38" s="66">
        <f t="shared" si="2"/>
        <v>0</v>
      </c>
      <c r="F38" s="213">
        <v>0</v>
      </c>
      <c r="G38" s="213"/>
      <c r="H38" s="66">
        <f t="shared" si="3"/>
        <v>0</v>
      </c>
      <c r="I38" s="213">
        <v>0</v>
      </c>
      <c r="J38" s="213">
        <v>0</v>
      </c>
      <c r="K38" s="66">
        <f t="shared" si="0"/>
        <v>0</v>
      </c>
      <c r="L38" s="66">
        <v>0</v>
      </c>
      <c r="M38" s="66">
        <v>0</v>
      </c>
      <c r="N38" s="66">
        <f t="shared" si="12"/>
        <v>0</v>
      </c>
      <c r="O38" s="66">
        <v>0</v>
      </c>
      <c r="P38" s="66">
        <v>0</v>
      </c>
    </row>
    <row r="39" spans="1:16" s="49" customFormat="1" ht="15" customHeight="1">
      <c r="A39" s="298"/>
      <c r="B39" s="298"/>
      <c r="C39" s="195">
        <v>30</v>
      </c>
      <c r="D39" s="195" t="s">
        <v>115</v>
      </c>
      <c r="E39" s="66">
        <f t="shared" si="2"/>
        <v>5</v>
      </c>
      <c r="F39" s="213">
        <v>2</v>
      </c>
      <c r="G39" s="213">
        <v>3</v>
      </c>
      <c r="H39" s="66">
        <f t="shared" si="3"/>
        <v>3</v>
      </c>
      <c r="I39" s="213">
        <v>1</v>
      </c>
      <c r="J39" s="213">
        <v>2</v>
      </c>
      <c r="K39" s="66">
        <f t="shared" si="0"/>
        <v>8</v>
      </c>
      <c r="L39" s="66">
        <v>6</v>
      </c>
      <c r="M39" s="66">
        <v>2</v>
      </c>
      <c r="N39" s="66">
        <f t="shared" si="12"/>
        <v>13</v>
      </c>
      <c r="O39" s="66">
        <v>6</v>
      </c>
      <c r="P39" s="66">
        <v>7</v>
      </c>
    </row>
    <row r="40" spans="1:16" s="49" customFormat="1" ht="15" customHeight="1">
      <c r="A40" s="298"/>
      <c r="B40" s="298"/>
      <c r="C40" s="195">
        <v>31</v>
      </c>
      <c r="D40" s="195" t="s">
        <v>21</v>
      </c>
      <c r="E40" s="66">
        <f t="shared" si="2"/>
        <v>21</v>
      </c>
      <c r="F40" s="213">
        <v>12</v>
      </c>
      <c r="G40" s="213">
        <v>9</v>
      </c>
      <c r="H40" s="66">
        <f t="shared" si="3"/>
        <v>31</v>
      </c>
      <c r="I40" s="213">
        <v>14</v>
      </c>
      <c r="J40" s="213">
        <v>17</v>
      </c>
      <c r="K40" s="66">
        <f t="shared" si="0"/>
        <v>39</v>
      </c>
      <c r="L40" s="66">
        <v>17</v>
      </c>
      <c r="M40" s="66">
        <v>22</v>
      </c>
      <c r="N40" s="66">
        <f t="shared" si="12"/>
        <v>49</v>
      </c>
      <c r="O40" s="66">
        <v>25</v>
      </c>
      <c r="P40" s="66">
        <v>24</v>
      </c>
    </row>
    <row r="41" spans="1:16" s="49" customFormat="1" ht="15" customHeight="1">
      <c r="A41" s="298"/>
      <c r="B41" s="298"/>
      <c r="C41" s="195">
        <v>32</v>
      </c>
      <c r="D41" s="195" t="s">
        <v>22</v>
      </c>
      <c r="E41" s="66">
        <f t="shared" si="2"/>
        <v>39</v>
      </c>
      <c r="F41" s="213">
        <v>16</v>
      </c>
      <c r="G41" s="213">
        <v>23</v>
      </c>
      <c r="H41" s="66">
        <f t="shared" si="3"/>
        <v>62</v>
      </c>
      <c r="I41" s="213">
        <v>30</v>
      </c>
      <c r="J41" s="213">
        <v>32</v>
      </c>
      <c r="K41" s="66">
        <f t="shared" si="0"/>
        <v>86</v>
      </c>
      <c r="L41" s="66">
        <v>48</v>
      </c>
      <c r="M41" s="66">
        <v>38</v>
      </c>
      <c r="N41" s="66">
        <f t="shared" si="12"/>
        <v>123</v>
      </c>
      <c r="O41" s="66">
        <v>64</v>
      </c>
      <c r="P41" s="66">
        <v>59</v>
      </c>
    </row>
    <row r="42" spans="1:16" s="49" customFormat="1" ht="15" customHeight="1">
      <c r="A42" s="298"/>
      <c r="B42" s="298"/>
      <c r="C42" s="195">
        <v>33</v>
      </c>
      <c r="D42" s="195" t="s">
        <v>116</v>
      </c>
      <c r="E42" s="66">
        <f t="shared" si="2"/>
        <v>27</v>
      </c>
      <c r="F42" s="213">
        <v>20</v>
      </c>
      <c r="G42" s="213">
        <v>7</v>
      </c>
      <c r="H42" s="66">
        <f t="shared" si="3"/>
        <v>55</v>
      </c>
      <c r="I42" s="213">
        <v>20</v>
      </c>
      <c r="J42" s="213">
        <v>35</v>
      </c>
      <c r="K42" s="66">
        <f t="shared" si="0"/>
        <v>52</v>
      </c>
      <c r="L42" s="66">
        <v>29</v>
      </c>
      <c r="M42" s="66">
        <v>23</v>
      </c>
      <c r="N42" s="66">
        <f t="shared" si="12"/>
        <v>64</v>
      </c>
      <c r="O42" s="66">
        <v>31</v>
      </c>
      <c r="P42" s="66">
        <v>33</v>
      </c>
    </row>
    <row r="43" spans="1:16" s="49" customFormat="1" ht="15" customHeight="1">
      <c r="A43" s="298"/>
      <c r="B43" s="298"/>
      <c r="C43" s="195">
        <v>34</v>
      </c>
      <c r="D43" s="195" t="s">
        <v>529</v>
      </c>
      <c r="E43" s="66">
        <f t="shared" si="2"/>
        <v>2</v>
      </c>
      <c r="F43" s="213">
        <v>1</v>
      </c>
      <c r="G43" s="213">
        <v>1</v>
      </c>
      <c r="H43" s="66">
        <f t="shared" si="3"/>
        <v>6</v>
      </c>
      <c r="I43" s="213">
        <v>1</v>
      </c>
      <c r="J43" s="213">
        <v>5</v>
      </c>
      <c r="K43" s="66">
        <f t="shared" si="0"/>
        <v>14</v>
      </c>
      <c r="L43" s="66">
        <v>7</v>
      </c>
      <c r="M43" s="66">
        <v>7</v>
      </c>
      <c r="N43" s="66">
        <f t="shared" si="12"/>
        <v>19</v>
      </c>
      <c r="O43" s="66">
        <v>8</v>
      </c>
      <c r="P43" s="66">
        <v>11</v>
      </c>
    </row>
    <row r="44" spans="1:16" s="49" customFormat="1" ht="15" customHeight="1">
      <c r="A44" s="298"/>
      <c r="B44" s="298"/>
      <c r="C44" s="195">
        <v>35</v>
      </c>
      <c r="D44" s="195" t="s">
        <v>241</v>
      </c>
      <c r="E44" s="66">
        <f t="shared" si="2"/>
        <v>18</v>
      </c>
      <c r="F44" s="213">
        <v>5</v>
      </c>
      <c r="G44" s="213">
        <v>13</v>
      </c>
      <c r="H44" s="66">
        <f t="shared" si="3"/>
        <v>31</v>
      </c>
      <c r="I44" s="213">
        <v>17</v>
      </c>
      <c r="J44" s="213">
        <v>14</v>
      </c>
      <c r="K44" s="66">
        <f t="shared" si="0"/>
        <v>34</v>
      </c>
      <c r="L44" s="66">
        <v>16</v>
      </c>
      <c r="M44" s="66">
        <v>18</v>
      </c>
      <c r="N44" s="66">
        <f t="shared" si="12"/>
        <v>62</v>
      </c>
      <c r="O44" s="66">
        <v>33</v>
      </c>
      <c r="P44" s="66">
        <v>29</v>
      </c>
    </row>
    <row r="45" spans="1:16" s="49" customFormat="1" ht="15" customHeight="1">
      <c r="A45" s="298"/>
      <c r="B45" s="362"/>
      <c r="C45" s="363" t="s">
        <v>354</v>
      </c>
      <c r="D45" s="364"/>
      <c r="E45" s="196">
        <f aca="true" t="shared" si="13" ref="E45:M45">SUM(E36:E44)</f>
        <v>278</v>
      </c>
      <c r="F45" s="196">
        <f t="shared" si="13"/>
        <v>147</v>
      </c>
      <c r="G45" s="196">
        <f t="shared" si="13"/>
        <v>131</v>
      </c>
      <c r="H45" s="196">
        <f t="shared" si="13"/>
        <v>418</v>
      </c>
      <c r="I45" s="196">
        <f t="shared" si="13"/>
        <v>187</v>
      </c>
      <c r="J45" s="196">
        <f t="shared" si="13"/>
        <v>231</v>
      </c>
      <c r="K45" s="196">
        <f t="shared" si="13"/>
        <v>614</v>
      </c>
      <c r="L45" s="196">
        <f t="shared" si="13"/>
        <v>331</v>
      </c>
      <c r="M45" s="196">
        <f t="shared" si="13"/>
        <v>283</v>
      </c>
      <c r="N45" s="196">
        <f>SUM(N36:N44)</f>
        <v>812</v>
      </c>
      <c r="O45" s="196">
        <f>SUM(O36:O44)</f>
        <v>404</v>
      </c>
      <c r="P45" s="196">
        <f>SUM(P36:P44)</f>
        <v>408</v>
      </c>
    </row>
    <row r="46" spans="1:16" s="49" customFormat="1" ht="14.25" customHeight="1">
      <c r="A46" s="298"/>
      <c r="B46" s="297" t="s">
        <v>342</v>
      </c>
      <c r="C46" s="195">
        <v>36</v>
      </c>
      <c r="D46" s="195" t="s">
        <v>23</v>
      </c>
      <c r="E46" s="66">
        <f t="shared" si="2"/>
        <v>0</v>
      </c>
      <c r="F46" s="213"/>
      <c r="G46" s="213"/>
      <c r="H46" s="66">
        <f t="shared" si="3"/>
        <v>0</v>
      </c>
      <c r="I46" s="213"/>
      <c r="J46" s="213"/>
      <c r="K46" s="66">
        <f t="shared" si="0"/>
        <v>0</v>
      </c>
      <c r="L46" s="66"/>
      <c r="M46" s="66"/>
      <c r="N46" s="66">
        <f>SUM(O46:P46)</f>
        <v>0</v>
      </c>
      <c r="O46" s="66"/>
      <c r="P46" s="66"/>
    </row>
    <row r="47" spans="1:16" s="49" customFormat="1" ht="14.25" customHeight="1">
      <c r="A47" s="298"/>
      <c r="B47" s="298"/>
      <c r="C47" s="195">
        <v>37</v>
      </c>
      <c r="D47" s="195" t="s">
        <v>24</v>
      </c>
      <c r="E47" s="66">
        <f t="shared" si="2"/>
        <v>65</v>
      </c>
      <c r="F47" s="213">
        <v>32</v>
      </c>
      <c r="G47" s="213">
        <v>33</v>
      </c>
      <c r="H47" s="66">
        <f t="shared" si="3"/>
        <v>95</v>
      </c>
      <c r="I47" s="213">
        <v>50</v>
      </c>
      <c r="J47" s="213">
        <v>45</v>
      </c>
      <c r="K47" s="66">
        <f t="shared" si="0"/>
        <v>85</v>
      </c>
      <c r="L47" s="66">
        <v>42</v>
      </c>
      <c r="M47" s="66">
        <v>43</v>
      </c>
      <c r="N47" s="66">
        <f>SUM(O47:P47)</f>
        <v>118</v>
      </c>
      <c r="O47" s="66">
        <v>61</v>
      </c>
      <c r="P47" s="66">
        <v>57</v>
      </c>
    </row>
    <row r="48" spans="1:16" s="49" customFormat="1" ht="14.25" customHeight="1">
      <c r="A48" s="298"/>
      <c r="B48" s="298"/>
      <c r="C48" s="195">
        <v>38</v>
      </c>
      <c r="D48" s="195" t="s">
        <v>25</v>
      </c>
      <c r="E48" s="66">
        <f t="shared" si="2"/>
        <v>22</v>
      </c>
      <c r="F48" s="213">
        <v>12</v>
      </c>
      <c r="G48" s="213">
        <v>10</v>
      </c>
      <c r="H48" s="66">
        <f t="shared" si="3"/>
        <v>30</v>
      </c>
      <c r="I48" s="213">
        <v>18</v>
      </c>
      <c r="J48" s="213">
        <v>12</v>
      </c>
      <c r="K48" s="66">
        <f t="shared" si="0"/>
        <v>42</v>
      </c>
      <c r="L48" s="66">
        <v>25</v>
      </c>
      <c r="M48" s="66">
        <v>17</v>
      </c>
      <c r="N48" s="66">
        <f>SUM(O48:P48)</f>
        <v>47</v>
      </c>
      <c r="O48" s="66">
        <v>31</v>
      </c>
      <c r="P48" s="66">
        <v>16</v>
      </c>
    </row>
    <row r="49" spans="1:16" s="49" customFormat="1" ht="14.25" customHeight="1">
      <c r="A49" s="298"/>
      <c r="B49" s="298"/>
      <c r="C49" s="195">
        <v>39</v>
      </c>
      <c r="D49" s="195" t="s">
        <v>479</v>
      </c>
      <c r="E49" s="66">
        <f t="shared" si="2"/>
        <v>61</v>
      </c>
      <c r="F49" s="213">
        <v>22</v>
      </c>
      <c r="G49" s="213">
        <v>39</v>
      </c>
      <c r="H49" s="66">
        <f t="shared" si="3"/>
        <v>52</v>
      </c>
      <c r="I49" s="213">
        <v>21</v>
      </c>
      <c r="J49" s="213">
        <v>31</v>
      </c>
      <c r="K49" s="66">
        <f t="shared" si="0"/>
        <v>42</v>
      </c>
      <c r="L49" s="66">
        <v>20</v>
      </c>
      <c r="M49" s="66">
        <v>22</v>
      </c>
      <c r="N49" s="66">
        <f>SUM(O49:P49)</f>
        <v>29</v>
      </c>
      <c r="O49" s="66">
        <v>19</v>
      </c>
      <c r="P49" s="66">
        <v>10</v>
      </c>
    </row>
    <row r="50" spans="1:16" s="49" customFormat="1" ht="14.25" customHeight="1">
      <c r="A50" s="298"/>
      <c r="B50" s="298"/>
      <c r="C50" s="195">
        <v>40</v>
      </c>
      <c r="D50" s="195" t="s">
        <v>26</v>
      </c>
      <c r="E50" s="66">
        <f t="shared" si="2"/>
        <v>27</v>
      </c>
      <c r="F50" s="213">
        <v>17</v>
      </c>
      <c r="G50" s="213">
        <v>10</v>
      </c>
      <c r="H50" s="66">
        <f t="shared" si="3"/>
        <v>39</v>
      </c>
      <c r="I50" s="213">
        <v>16</v>
      </c>
      <c r="J50" s="213">
        <v>23</v>
      </c>
      <c r="K50" s="66">
        <f t="shared" si="0"/>
        <v>77</v>
      </c>
      <c r="L50" s="66">
        <v>40</v>
      </c>
      <c r="M50" s="66">
        <v>37</v>
      </c>
      <c r="N50" s="66">
        <f>SUM(O50:P50)</f>
        <v>84</v>
      </c>
      <c r="O50" s="66">
        <v>42</v>
      </c>
      <c r="P50" s="66">
        <v>42</v>
      </c>
    </row>
    <row r="51" spans="1:16" s="49" customFormat="1" ht="14.25" customHeight="1">
      <c r="A51" s="298"/>
      <c r="B51" s="362"/>
      <c r="C51" s="363" t="s">
        <v>354</v>
      </c>
      <c r="D51" s="364"/>
      <c r="E51" s="196">
        <f aca="true" t="shared" si="14" ref="E51:M51">SUM(E46:E50)</f>
        <v>175</v>
      </c>
      <c r="F51" s="196">
        <f t="shared" si="14"/>
        <v>83</v>
      </c>
      <c r="G51" s="196">
        <f t="shared" si="14"/>
        <v>92</v>
      </c>
      <c r="H51" s="196">
        <f t="shared" si="14"/>
        <v>216</v>
      </c>
      <c r="I51" s="196">
        <f t="shared" si="14"/>
        <v>105</v>
      </c>
      <c r="J51" s="196">
        <f t="shared" si="14"/>
        <v>111</v>
      </c>
      <c r="K51" s="196">
        <f t="shared" si="14"/>
        <v>246</v>
      </c>
      <c r="L51" s="196">
        <f t="shared" si="14"/>
        <v>127</v>
      </c>
      <c r="M51" s="196">
        <f t="shared" si="14"/>
        <v>119</v>
      </c>
      <c r="N51" s="196">
        <f>SUM(N46:N50)</f>
        <v>278</v>
      </c>
      <c r="O51" s="196">
        <f>SUM(O46:O50)</f>
        <v>153</v>
      </c>
      <c r="P51" s="196">
        <f>SUM(P46:P50)</f>
        <v>125</v>
      </c>
    </row>
    <row r="52" spans="1:16" s="49" customFormat="1" ht="14.25" customHeight="1">
      <c r="A52" s="362"/>
      <c r="B52" s="356" t="s">
        <v>220</v>
      </c>
      <c r="C52" s="356"/>
      <c r="D52" s="293"/>
      <c r="E52" s="213">
        <f aca="true" t="shared" si="15" ref="E52:M52">E51+E45+E35</f>
        <v>641</v>
      </c>
      <c r="F52" s="213">
        <f t="shared" si="15"/>
        <v>334</v>
      </c>
      <c r="G52" s="213">
        <f t="shared" si="15"/>
        <v>307</v>
      </c>
      <c r="H52" s="213">
        <f t="shared" si="15"/>
        <v>971</v>
      </c>
      <c r="I52" s="213">
        <f t="shared" si="15"/>
        <v>456</v>
      </c>
      <c r="J52" s="213">
        <f t="shared" si="15"/>
        <v>515</v>
      </c>
      <c r="K52" s="213">
        <f t="shared" si="15"/>
        <v>1369</v>
      </c>
      <c r="L52" s="213">
        <f t="shared" si="15"/>
        <v>721</v>
      </c>
      <c r="M52" s="213">
        <f t="shared" si="15"/>
        <v>648</v>
      </c>
      <c r="N52" s="213">
        <f>N51+N45+N35</f>
        <v>1785</v>
      </c>
      <c r="O52" s="213">
        <f>O51+O45+O35</f>
        <v>910</v>
      </c>
      <c r="P52" s="213">
        <f>P51+P45+P35</f>
        <v>875</v>
      </c>
    </row>
    <row r="53" spans="1:16" s="49" customFormat="1" ht="15" customHeight="1">
      <c r="A53" s="371" t="s">
        <v>351</v>
      </c>
      <c r="B53" s="297" t="s">
        <v>340</v>
      </c>
      <c r="C53" s="195">
        <v>41</v>
      </c>
      <c r="D53" s="195" t="s">
        <v>27</v>
      </c>
      <c r="E53" s="66">
        <f t="shared" si="2"/>
        <v>18</v>
      </c>
      <c r="F53" s="213">
        <v>12</v>
      </c>
      <c r="G53" s="213">
        <v>6</v>
      </c>
      <c r="H53" s="66">
        <f t="shared" si="3"/>
        <v>49</v>
      </c>
      <c r="I53" s="213">
        <v>18</v>
      </c>
      <c r="J53" s="213">
        <v>31</v>
      </c>
      <c r="K53" s="66">
        <f t="shared" si="0"/>
        <v>60</v>
      </c>
      <c r="L53" s="213">
        <v>29</v>
      </c>
      <c r="M53" s="213">
        <v>31</v>
      </c>
      <c r="N53" s="66">
        <f>SUM(O53:P53)</f>
        <v>59</v>
      </c>
      <c r="O53" s="213">
        <v>32</v>
      </c>
      <c r="P53" s="213">
        <v>27</v>
      </c>
    </row>
    <row r="54" spans="1:16" s="49" customFormat="1" ht="15.75" customHeight="1">
      <c r="A54" s="365"/>
      <c r="B54" s="298"/>
      <c r="C54" s="195">
        <v>42</v>
      </c>
      <c r="D54" s="195" t="s">
        <v>123</v>
      </c>
      <c r="E54" s="66">
        <f t="shared" si="2"/>
        <v>31</v>
      </c>
      <c r="F54" s="213">
        <v>10</v>
      </c>
      <c r="G54" s="213">
        <v>21</v>
      </c>
      <c r="H54" s="66">
        <f t="shared" si="3"/>
        <v>14</v>
      </c>
      <c r="I54" s="213">
        <v>6</v>
      </c>
      <c r="J54" s="213">
        <v>8</v>
      </c>
      <c r="K54" s="66">
        <f t="shared" si="0"/>
        <v>7</v>
      </c>
      <c r="L54" s="66">
        <v>3</v>
      </c>
      <c r="M54" s="66">
        <v>4</v>
      </c>
      <c r="N54" s="66">
        <f>SUM(O54:P54)</f>
        <v>7</v>
      </c>
      <c r="O54" s="66">
        <v>3</v>
      </c>
      <c r="P54" s="66">
        <v>4</v>
      </c>
    </row>
    <row r="55" spans="1:16" s="49" customFormat="1" ht="15.75" customHeight="1">
      <c r="A55" s="365"/>
      <c r="B55" s="298"/>
      <c r="C55" s="195">
        <v>43</v>
      </c>
      <c r="D55" s="195" t="s">
        <v>28</v>
      </c>
      <c r="E55" s="66">
        <f t="shared" si="2"/>
        <v>53</v>
      </c>
      <c r="F55" s="213">
        <v>29</v>
      </c>
      <c r="G55" s="213">
        <v>24</v>
      </c>
      <c r="H55" s="66">
        <f t="shared" si="3"/>
        <v>122</v>
      </c>
      <c r="I55" s="213">
        <v>71</v>
      </c>
      <c r="J55" s="213">
        <v>51</v>
      </c>
      <c r="K55" s="66">
        <f t="shared" si="0"/>
        <v>188</v>
      </c>
      <c r="L55" s="66">
        <v>92</v>
      </c>
      <c r="M55" s="66">
        <v>96</v>
      </c>
      <c r="N55" s="66">
        <f>SUM(O55:P55)</f>
        <v>243</v>
      </c>
      <c r="O55" s="66">
        <v>118</v>
      </c>
      <c r="P55" s="66">
        <v>125</v>
      </c>
    </row>
    <row r="56" spans="1:16" s="49" customFormat="1" ht="15.75" customHeight="1">
      <c r="A56" s="365"/>
      <c r="B56" s="298"/>
      <c r="C56" s="195">
        <v>44</v>
      </c>
      <c r="D56" s="195" t="s">
        <v>29</v>
      </c>
      <c r="E56" s="66">
        <f t="shared" si="2"/>
        <v>33</v>
      </c>
      <c r="F56" s="213">
        <v>18</v>
      </c>
      <c r="G56" s="213">
        <v>15</v>
      </c>
      <c r="H56" s="66">
        <f t="shared" si="3"/>
        <v>30</v>
      </c>
      <c r="I56" s="213">
        <v>13</v>
      </c>
      <c r="J56" s="213">
        <v>17</v>
      </c>
      <c r="K56" s="66">
        <f t="shared" si="0"/>
        <v>51</v>
      </c>
      <c r="L56" s="66">
        <v>23</v>
      </c>
      <c r="M56" s="66">
        <v>28</v>
      </c>
      <c r="N56" s="66">
        <f>SUM(O56:P56)</f>
        <v>77</v>
      </c>
      <c r="O56" s="66">
        <v>48</v>
      </c>
      <c r="P56" s="66">
        <v>29</v>
      </c>
    </row>
    <row r="57" spans="1:16" s="49" customFormat="1" ht="15.75" customHeight="1">
      <c r="A57" s="365"/>
      <c r="B57" s="298"/>
      <c r="C57" s="195">
        <v>45</v>
      </c>
      <c r="D57" s="195" t="s">
        <v>127</v>
      </c>
      <c r="E57" s="66">
        <f t="shared" si="2"/>
        <v>17</v>
      </c>
      <c r="F57" s="213">
        <v>10</v>
      </c>
      <c r="G57" s="213">
        <v>7</v>
      </c>
      <c r="H57" s="66">
        <f t="shared" si="3"/>
        <v>25</v>
      </c>
      <c r="I57" s="213">
        <v>16</v>
      </c>
      <c r="J57" s="213">
        <v>9</v>
      </c>
      <c r="K57" s="66">
        <f t="shared" si="0"/>
        <v>51</v>
      </c>
      <c r="L57" s="66">
        <v>24</v>
      </c>
      <c r="M57" s="66">
        <v>27</v>
      </c>
      <c r="N57" s="66">
        <f>SUM(O57:P57)</f>
        <v>50</v>
      </c>
      <c r="O57" s="66">
        <v>29</v>
      </c>
      <c r="P57" s="66">
        <v>21</v>
      </c>
    </row>
    <row r="58" spans="1:16" s="49" customFormat="1" ht="15.75" customHeight="1">
      <c r="A58" s="365"/>
      <c r="B58" s="365"/>
      <c r="C58" s="363" t="s">
        <v>354</v>
      </c>
      <c r="D58" s="366"/>
      <c r="E58" s="213">
        <f aca="true" t="shared" si="16" ref="E58:M58">SUM(E53:E57)</f>
        <v>152</v>
      </c>
      <c r="F58" s="213">
        <f t="shared" si="16"/>
        <v>79</v>
      </c>
      <c r="G58" s="213">
        <f t="shared" si="16"/>
        <v>73</v>
      </c>
      <c r="H58" s="213">
        <f t="shared" si="16"/>
        <v>240</v>
      </c>
      <c r="I58" s="213">
        <f t="shared" si="16"/>
        <v>124</v>
      </c>
      <c r="J58" s="213">
        <f t="shared" si="16"/>
        <v>116</v>
      </c>
      <c r="K58" s="213">
        <f t="shared" si="16"/>
        <v>357</v>
      </c>
      <c r="L58" s="213">
        <f t="shared" si="16"/>
        <v>171</v>
      </c>
      <c r="M58" s="213">
        <f t="shared" si="16"/>
        <v>186</v>
      </c>
      <c r="N58" s="213">
        <f>SUM(N53:N57)</f>
        <v>436</v>
      </c>
      <c r="O58" s="213">
        <f>SUM(O53:O57)</f>
        <v>230</v>
      </c>
      <c r="P58" s="213">
        <f>SUM(P53:P57)</f>
        <v>206</v>
      </c>
    </row>
    <row r="59" spans="1:16" s="49" customFormat="1" ht="15.75" customHeight="1">
      <c r="A59" s="365"/>
      <c r="B59" s="297" t="s">
        <v>341</v>
      </c>
      <c r="C59" s="195">
        <v>46</v>
      </c>
      <c r="D59" s="12" t="s">
        <v>555</v>
      </c>
      <c r="E59" s="66">
        <f t="shared" si="2"/>
        <v>24</v>
      </c>
      <c r="F59" s="213">
        <v>10</v>
      </c>
      <c r="G59" s="213">
        <v>14</v>
      </c>
      <c r="H59" s="66">
        <f t="shared" si="3"/>
        <v>31</v>
      </c>
      <c r="I59" s="213">
        <v>16</v>
      </c>
      <c r="J59" s="213">
        <v>15</v>
      </c>
      <c r="K59" s="66">
        <f t="shared" si="0"/>
        <v>42</v>
      </c>
      <c r="L59" s="66">
        <v>22</v>
      </c>
      <c r="M59" s="66">
        <v>20</v>
      </c>
      <c r="N59" s="66">
        <f aca="true" t="shared" si="17" ref="N59:N64">SUM(O59:P59)</f>
        <v>37</v>
      </c>
      <c r="O59" s="66">
        <v>22</v>
      </c>
      <c r="P59" s="66">
        <v>15</v>
      </c>
    </row>
    <row r="60" spans="1:16" s="49" customFormat="1" ht="15.75" customHeight="1">
      <c r="A60" s="365"/>
      <c r="B60" s="298"/>
      <c r="C60" s="195">
        <v>47</v>
      </c>
      <c r="D60" s="195" t="s">
        <v>503</v>
      </c>
      <c r="E60" s="66">
        <f t="shared" si="2"/>
        <v>39</v>
      </c>
      <c r="F60" s="213">
        <v>27</v>
      </c>
      <c r="G60" s="213">
        <v>12</v>
      </c>
      <c r="H60" s="66">
        <f t="shared" si="3"/>
        <v>37</v>
      </c>
      <c r="I60" s="213">
        <v>14</v>
      </c>
      <c r="J60" s="213">
        <v>23</v>
      </c>
      <c r="K60" s="66">
        <f t="shared" si="0"/>
        <v>20</v>
      </c>
      <c r="L60" s="66">
        <v>10</v>
      </c>
      <c r="M60" s="66">
        <v>10</v>
      </c>
      <c r="N60" s="66">
        <f t="shared" si="17"/>
        <v>34</v>
      </c>
      <c r="O60" s="66">
        <v>22</v>
      </c>
      <c r="P60" s="66">
        <v>12</v>
      </c>
    </row>
    <row r="61" spans="1:16" s="49" customFormat="1" ht="15.75" customHeight="1">
      <c r="A61" s="365"/>
      <c r="B61" s="298"/>
      <c r="C61" s="195">
        <v>48</v>
      </c>
      <c r="D61" s="195" t="s">
        <v>70</v>
      </c>
      <c r="E61" s="66">
        <f t="shared" si="2"/>
        <v>20</v>
      </c>
      <c r="F61" s="213">
        <v>15</v>
      </c>
      <c r="G61" s="213">
        <v>5</v>
      </c>
      <c r="H61" s="66">
        <f t="shared" si="3"/>
        <v>30</v>
      </c>
      <c r="I61" s="213">
        <v>14</v>
      </c>
      <c r="J61" s="213">
        <v>16</v>
      </c>
      <c r="K61" s="66">
        <f t="shared" si="0"/>
        <v>37</v>
      </c>
      <c r="L61" s="66">
        <v>17</v>
      </c>
      <c r="M61" s="66">
        <v>20</v>
      </c>
      <c r="N61" s="66">
        <f t="shared" si="17"/>
        <v>39</v>
      </c>
      <c r="O61" s="66">
        <v>18</v>
      </c>
      <c r="P61" s="66">
        <v>21</v>
      </c>
    </row>
    <row r="62" spans="1:16" s="49" customFormat="1" ht="15.75" customHeight="1">
      <c r="A62" s="365"/>
      <c r="B62" s="298"/>
      <c r="C62" s="195">
        <v>49</v>
      </c>
      <c r="D62" s="195" t="s">
        <v>124</v>
      </c>
      <c r="E62" s="66">
        <f t="shared" si="2"/>
        <v>40</v>
      </c>
      <c r="F62" s="213">
        <v>17</v>
      </c>
      <c r="G62" s="213">
        <v>23</v>
      </c>
      <c r="H62" s="66">
        <f t="shared" si="3"/>
        <v>42</v>
      </c>
      <c r="I62" s="213">
        <v>20</v>
      </c>
      <c r="J62" s="213">
        <v>22</v>
      </c>
      <c r="K62" s="66">
        <f t="shared" si="0"/>
        <v>36</v>
      </c>
      <c r="L62" s="66">
        <v>16</v>
      </c>
      <c r="M62" s="66">
        <v>20</v>
      </c>
      <c r="N62" s="66">
        <f t="shared" si="17"/>
        <v>62</v>
      </c>
      <c r="O62" s="66">
        <v>26</v>
      </c>
      <c r="P62" s="66">
        <v>36</v>
      </c>
    </row>
    <row r="63" spans="1:16" s="49" customFormat="1" ht="15.75" customHeight="1">
      <c r="A63" s="365"/>
      <c r="B63" s="298"/>
      <c r="C63" s="195">
        <v>50</v>
      </c>
      <c r="D63" s="195" t="s">
        <v>30</v>
      </c>
      <c r="E63" s="66">
        <f t="shared" si="2"/>
        <v>4</v>
      </c>
      <c r="F63" s="213">
        <v>1</v>
      </c>
      <c r="G63" s="213">
        <v>3</v>
      </c>
      <c r="H63" s="66">
        <f t="shared" si="3"/>
        <v>16</v>
      </c>
      <c r="I63" s="213">
        <v>11</v>
      </c>
      <c r="J63" s="213">
        <v>5</v>
      </c>
      <c r="K63" s="66">
        <f t="shared" si="0"/>
        <v>10</v>
      </c>
      <c r="L63" s="66">
        <v>5</v>
      </c>
      <c r="M63" s="66">
        <v>5</v>
      </c>
      <c r="N63" s="66">
        <f t="shared" si="17"/>
        <v>5</v>
      </c>
      <c r="O63" s="66">
        <v>1</v>
      </c>
      <c r="P63" s="66">
        <v>4</v>
      </c>
    </row>
    <row r="64" spans="1:16" s="49" customFormat="1" ht="15.75" customHeight="1">
      <c r="A64" s="365"/>
      <c r="B64" s="298"/>
      <c r="C64" s="195">
        <v>51</v>
      </c>
      <c r="D64" s="195" t="s">
        <v>31</v>
      </c>
      <c r="E64" s="66">
        <f t="shared" si="2"/>
        <v>41</v>
      </c>
      <c r="F64" s="213">
        <v>20</v>
      </c>
      <c r="G64" s="213">
        <v>21</v>
      </c>
      <c r="H64" s="66">
        <f t="shared" si="3"/>
        <v>55</v>
      </c>
      <c r="I64" s="213">
        <v>32</v>
      </c>
      <c r="J64" s="213">
        <v>23</v>
      </c>
      <c r="K64" s="66">
        <f t="shared" si="0"/>
        <v>124</v>
      </c>
      <c r="L64" s="213">
        <v>57</v>
      </c>
      <c r="M64" s="213">
        <v>67</v>
      </c>
      <c r="N64" s="66">
        <f t="shared" si="17"/>
        <v>159</v>
      </c>
      <c r="O64" s="213">
        <v>71</v>
      </c>
      <c r="P64" s="213">
        <v>88</v>
      </c>
    </row>
    <row r="65" spans="1:16" s="49" customFormat="1" ht="15.75" customHeight="1">
      <c r="A65" s="365"/>
      <c r="B65" s="365"/>
      <c r="C65" s="363" t="s">
        <v>354</v>
      </c>
      <c r="D65" s="364"/>
      <c r="E65" s="213">
        <f aca="true" t="shared" si="18" ref="E65:M65">SUM(E59:E64)</f>
        <v>168</v>
      </c>
      <c r="F65" s="213">
        <f t="shared" si="18"/>
        <v>90</v>
      </c>
      <c r="G65" s="213">
        <f t="shared" si="18"/>
        <v>78</v>
      </c>
      <c r="H65" s="213">
        <f t="shared" si="18"/>
        <v>211</v>
      </c>
      <c r="I65" s="213">
        <f t="shared" si="18"/>
        <v>107</v>
      </c>
      <c r="J65" s="213">
        <f t="shared" si="18"/>
        <v>104</v>
      </c>
      <c r="K65" s="213">
        <f t="shared" si="18"/>
        <v>269</v>
      </c>
      <c r="L65" s="213">
        <f t="shared" si="18"/>
        <v>127</v>
      </c>
      <c r="M65" s="213">
        <f t="shared" si="18"/>
        <v>142</v>
      </c>
      <c r="N65" s="213">
        <f>SUM(N59:N64)</f>
        <v>336</v>
      </c>
      <c r="O65" s="213">
        <f>SUM(O59:O64)</f>
        <v>160</v>
      </c>
      <c r="P65" s="213">
        <f>SUM(P59:P64)</f>
        <v>176</v>
      </c>
    </row>
    <row r="66" spans="1:16" s="49" customFormat="1" ht="15.75" customHeight="1">
      <c r="A66" s="365"/>
      <c r="B66" s="297" t="s">
        <v>342</v>
      </c>
      <c r="C66" s="195">
        <v>52</v>
      </c>
      <c r="D66" s="195" t="s">
        <v>129</v>
      </c>
      <c r="E66" s="66">
        <f t="shared" si="2"/>
        <v>28</v>
      </c>
      <c r="F66" s="213">
        <v>17</v>
      </c>
      <c r="G66" s="213">
        <v>11</v>
      </c>
      <c r="H66" s="66">
        <f t="shared" si="3"/>
        <v>45</v>
      </c>
      <c r="I66" s="213">
        <v>18</v>
      </c>
      <c r="J66" s="213">
        <v>27</v>
      </c>
      <c r="K66" s="66">
        <f t="shared" si="0"/>
        <v>58</v>
      </c>
      <c r="L66" s="66">
        <v>32</v>
      </c>
      <c r="M66" s="66">
        <v>26</v>
      </c>
      <c r="N66" s="66">
        <f aca="true" t="shared" si="19" ref="N66:N71">SUM(O66:P66)</f>
        <v>80</v>
      </c>
      <c r="O66" s="66">
        <v>39</v>
      </c>
      <c r="P66" s="66">
        <v>41</v>
      </c>
    </row>
    <row r="67" spans="1:16" s="49" customFormat="1" ht="15.75" customHeight="1">
      <c r="A67" s="365"/>
      <c r="B67" s="298"/>
      <c r="C67" s="195">
        <v>53</v>
      </c>
      <c r="D67" s="195" t="s">
        <v>74</v>
      </c>
      <c r="E67" s="66">
        <f t="shared" si="2"/>
        <v>6</v>
      </c>
      <c r="F67" s="213">
        <v>3</v>
      </c>
      <c r="G67" s="213">
        <v>3</v>
      </c>
      <c r="H67" s="66">
        <f t="shared" si="3"/>
        <v>20</v>
      </c>
      <c r="I67" s="213">
        <v>9</v>
      </c>
      <c r="J67" s="213">
        <v>11</v>
      </c>
      <c r="K67" s="66">
        <f t="shared" si="0"/>
        <v>26</v>
      </c>
      <c r="L67" s="66">
        <v>10</v>
      </c>
      <c r="M67" s="66">
        <v>16</v>
      </c>
      <c r="N67" s="66">
        <f t="shared" si="19"/>
        <v>40</v>
      </c>
      <c r="O67" s="66">
        <v>22</v>
      </c>
      <c r="P67" s="66">
        <v>18</v>
      </c>
    </row>
    <row r="68" spans="1:16" s="49" customFormat="1" ht="15.75" customHeight="1">
      <c r="A68" s="365"/>
      <c r="B68" s="298"/>
      <c r="C68" s="195">
        <v>54</v>
      </c>
      <c r="D68" s="195" t="s">
        <v>504</v>
      </c>
      <c r="E68" s="66">
        <f t="shared" si="2"/>
        <v>0</v>
      </c>
      <c r="F68" s="213">
        <v>0</v>
      </c>
      <c r="G68" s="213">
        <v>0</v>
      </c>
      <c r="H68" s="66">
        <f t="shared" si="3"/>
        <v>6</v>
      </c>
      <c r="I68" s="213">
        <v>5</v>
      </c>
      <c r="J68" s="213">
        <v>1</v>
      </c>
      <c r="K68" s="66">
        <f t="shared" si="0"/>
        <v>0</v>
      </c>
      <c r="L68" s="66">
        <v>0</v>
      </c>
      <c r="M68" s="66">
        <v>0</v>
      </c>
      <c r="N68" s="66">
        <f t="shared" si="19"/>
        <v>0</v>
      </c>
      <c r="O68" s="66">
        <v>0</v>
      </c>
      <c r="P68" s="66">
        <v>0</v>
      </c>
    </row>
    <row r="69" spans="1:16" s="49" customFormat="1" ht="15.75" customHeight="1">
      <c r="A69" s="365"/>
      <c r="B69" s="298"/>
      <c r="C69" s="195">
        <v>55</v>
      </c>
      <c r="D69" s="195" t="s">
        <v>131</v>
      </c>
      <c r="E69" s="66">
        <f t="shared" si="2"/>
        <v>31</v>
      </c>
      <c r="F69" s="213">
        <v>15</v>
      </c>
      <c r="G69" s="213">
        <v>16</v>
      </c>
      <c r="H69" s="66">
        <f t="shared" si="3"/>
        <v>43</v>
      </c>
      <c r="I69" s="213">
        <v>23</v>
      </c>
      <c r="J69" s="213">
        <v>20</v>
      </c>
      <c r="K69" s="66">
        <f t="shared" si="0"/>
        <v>52</v>
      </c>
      <c r="L69" s="66">
        <v>32</v>
      </c>
      <c r="M69" s="66">
        <v>20</v>
      </c>
      <c r="N69" s="66">
        <f t="shared" si="19"/>
        <v>70</v>
      </c>
      <c r="O69" s="66">
        <v>29</v>
      </c>
      <c r="P69" s="66">
        <v>41</v>
      </c>
    </row>
    <row r="70" spans="1:16" s="49" customFormat="1" ht="15.75" customHeight="1">
      <c r="A70" s="365"/>
      <c r="B70" s="298"/>
      <c r="C70" s="195">
        <v>56</v>
      </c>
      <c r="D70" s="195" t="s">
        <v>32</v>
      </c>
      <c r="E70" s="66">
        <f aca="true" t="shared" si="20" ref="E70:E96">SUM(F70:G70)</f>
        <v>24</v>
      </c>
      <c r="F70" s="213">
        <v>12</v>
      </c>
      <c r="G70" s="213">
        <v>12</v>
      </c>
      <c r="H70" s="66">
        <f aca="true" t="shared" si="21" ref="H70:H96">SUM(I70:J70)</f>
        <v>17</v>
      </c>
      <c r="I70" s="213">
        <v>5</v>
      </c>
      <c r="J70" s="213">
        <v>12</v>
      </c>
      <c r="K70" s="66">
        <f aca="true" t="shared" si="22" ref="K70:K96">SUM(L70:M70)</f>
        <v>29</v>
      </c>
      <c r="L70" s="66">
        <v>12</v>
      </c>
      <c r="M70" s="66">
        <v>17</v>
      </c>
      <c r="N70" s="66">
        <f t="shared" si="19"/>
        <v>25</v>
      </c>
      <c r="O70" s="66">
        <v>16</v>
      </c>
      <c r="P70" s="66">
        <v>9</v>
      </c>
    </row>
    <row r="71" spans="1:16" s="49" customFormat="1" ht="15.75" customHeight="1">
      <c r="A71" s="365"/>
      <c r="B71" s="298"/>
      <c r="C71" s="195">
        <v>57</v>
      </c>
      <c r="D71" s="195" t="s">
        <v>161</v>
      </c>
      <c r="E71" s="66">
        <f t="shared" si="20"/>
        <v>0</v>
      </c>
      <c r="F71" s="213"/>
      <c r="G71" s="213"/>
      <c r="H71" s="66">
        <f t="shared" si="21"/>
        <v>0</v>
      </c>
      <c r="I71" s="213"/>
      <c r="J71" s="213"/>
      <c r="K71" s="66">
        <f t="shared" si="22"/>
        <v>0</v>
      </c>
      <c r="L71" s="213"/>
      <c r="M71" s="213"/>
      <c r="N71" s="66">
        <f t="shared" si="19"/>
        <v>0</v>
      </c>
      <c r="O71" s="213"/>
      <c r="P71" s="213"/>
    </row>
    <row r="72" spans="1:16" s="49" customFormat="1" ht="15.75" customHeight="1">
      <c r="A72" s="365"/>
      <c r="B72" s="362"/>
      <c r="C72" s="363" t="s">
        <v>354</v>
      </c>
      <c r="D72" s="364"/>
      <c r="E72" s="213">
        <f aca="true" t="shared" si="23" ref="E72:M72">SUM(E66:E71)</f>
        <v>89</v>
      </c>
      <c r="F72" s="213">
        <f t="shared" si="23"/>
        <v>47</v>
      </c>
      <c r="G72" s="213">
        <f t="shared" si="23"/>
        <v>42</v>
      </c>
      <c r="H72" s="213">
        <f t="shared" si="23"/>
        <v>131</v>
      </c>
      <c r="I72" s="213">
        <f t="shared" si="23"/>
        <v>60</v>
      </c>
      <c r="J72" s="213">
        <f t="shared" si="23"/>
        <v>71</v>
      </c>
      <c r="K72" s="213">
        <f t="shared" si="23"/>
        <v>165</v>
      </c>
      <c r="L72" s="213">
        <f t="shared" si="23"/>
        <v>86</v>
      </c>
      <c r="M72" s="213">
        <f t="shared" si="23"/>
        <v>79</v>
      </c>
      <c r="N72" s="213">
        <f>SUM(N66:N71)</f>
        <v>215</v>
      </c>
      <c r="O72" s="213">
        <f>SUM(O66:O71)</f>
        <v>106</v>
      </c>
      <c r="P72" s="213">
        <f>SUM(P66:P71)</f>
        <v>109</v>
      </c>
    </row>
    <row r="73" spans="1:16" s="49" customFormat="1" ht="15.75" customHeight="1">
      <c r="A73" s="365"/>
      <c r="B73" s="297" t="s">
        <v>556</v>
      </c>
      <c r="C73" s="195">
        <v>58</v>
      </c>
      <c r="D73" s="195" t="s">
        <v>133</v>
      </c>
      <c r="E73" s="66">
        <f t="shared" si="20"/>
        <v>10</v>
      </c>
      <c r="F73" s="213">
        <v>3</v>
      </c>
      <c r="G73" s="213">
        <v>7</v>
      </c>
      <c r="H73" s="66">
        <f t="shared" si="21"/>
        <v>7</v>
      </c>
      <c r="I73" s="213">
        <v>4</v>
      </c>
      <c r="J73" s="213">
        <v>3</v>
      </c>
      <c r="K73" s="66">
        <f t="shared" si="22"/>
        <v>16</v>
      </c>
      <c r="L73" s="66">
        <v>9</v>
      </c>
      <c r="M73" s="66">
        <v>7</v>
      </c>
      <c r="N73" s="66">
        <f aca="true" t="shared" si="24" ref="N73:N78">SUM(O73:P73)</f>
        <v>33</v>
      </c>
      <c r="O73" s="66">
        <v>20</v>
      </c>
      <c r="P73" s="66">
        <v>13</v>
      </c>
    </row>
    <row r="74" spans="1:16" s="49" customFormat="1" ht="15.75" customHeight="1">
      <c r="A74" s="365"/>
      <c r="B74" s="298"/>
      <c r="C74" s="195">
        <v>59</v>
      </c>
      <c r="D74" s="195" t="s">
        <v>33</v>
      </c>
      <c r="E74" s="66">
        <f t="shared" si="20"/>
        <v>39</v>
      </c>
      <c r="F74" s="213">
        <v>21</v>
      </c>
      <c r="G74" s="213">
        <v>18</v>
      </c>
      <c r="H74" s="66">
        <f t="shared" si="21"/>
        <v>22</v>
      </c>
      <c r="I74" s="213">
        <v>10</v>
      </c>
      <c r="J74" s="213">
        <v>12</v>
      </c>
      <c r="K74" s="66">
        <f t="shared" si="22"/>
        <v>18</v>
      </c>
      <c r="L74" s="66">
        <v>11</v>
      </c>
      <c r="M74" s="66">
        <v>7</v>
      </c>
      <c r="N74" s="66">
        <f t="shared" si="24"/>
        <v>11</v>
      </c>
      <c r="O74" s="66">
        <v>4</v>
      </c>
      <c r="P74" s="66">
        <v>7</v>
      </c>
    </row>
    <row r="75" spans="1:16" s="49" customFormat="1" ht="15.75" customHeight="1">
      <c r="A75" s="365"/>
      <c r="B75" s="298"/>
      <c r="C75" s="195">
        <v>60</v>
      </c>
      <c r="D75" s="195" t="s">
        <v>135</v>
      </c>
      <c r="E75" s="66">
        <f t="shared" si="20"/>
        <v>24</v>
      </c>
      <c r="F75" s="213">
        <v>14</v>
      </c>
      <c r="G75" s="213">
        <v>10</v>
      </c>
      <c r="H75" s="66">
        <f t="shared" si="21"/>
        <v>41</v>
      </c>
      <c r="I75" s="213">
        <v>20</v>
      </c>
      <c r="J75" s="213">
        <v>21</v>
      </c>
      <c r="K75" s="66">
        <f t="shared" si="22"/>
        <v>41</v>
      </c>
      <c r="L75" s="66">
        <v>21</v>
      </c>
      <c r="M75" s="66">
        <v>20</v>
      </c>
      <c r="N75" s="66">
        <f t="shared" si="24"/>
        <v>56</v>
      </c>
      <c r="O75" s="66">
        <v>31</v>
      </c>
      <c r="P75" s="66">
        <v>25</v>
      </c>
    </row>
    <row r="76" spans="1:16" s="49" customFormat="1" ht="15.75" customHeight="1">
      <c r="A76" s="365"/>
      <c r="B76" s="298"/>
      <c r="C76" s="195">
        <v>61</v>
      </c>
      <c r="D76" s="195" t="s">
        <v>501</v>
      </c>
      <c r="E76" s="66">
        <f t="shared" si="20"/>
        <v>3</v>
      </c>
      <c r="F76" s="213">
        <v>2</v>
      </c>
      <c r="G76" s="213">
        <v>1</v>
      </c>
      <c r="H76" s="66">
        <f t="shared" si="21"/>
        <v>5</v>
      </c>
      <c r="I76" s="213">
        <v>2</v>
      </c>
      <c r="J76" s="213">
        <v>3</v>
      </c>
      <c r="K76" s="66">
        <f t="shared" si="22"/>
        <v>13</v>
      </c>
      <c r="L76" s="66">
        <v>6</v>
      </c>
      <c r="M76" s="66">
        <v>7</v>
      </c>
      <c r="N76" s="66">
        <f t="shared" si="24"/>
        <v>18</v>
      </c>
      <c r="O76" s="66">
        <v>11</v>
      </c>
      <c r="P76" s="66">
        <v>7</v>
      </c>
    </row>
    <row r="77" spans="1:16" s="49" customFormat="1" ht="15.75" customHeight="1">
      <c r="A77" s="365"/>
      <c r="B77" s="298"/>
      <c r="C77" s="195">
        <v>62</v>
      </c>
      <c r="D77" s="195" t="s">
        <v>34</v>
      </c>
      <c r="E77" s="66">
        <f t="shared" si="20"/>
        <v>5</v>
      </c>
      <c r="F77" s="213">
        <v>1</v>
      </c>
      <c r="G77" s="213">
        <v>4</v>
      </c>
      <c r="H77" s="66">
        <f t="shared" si="21"/>
        <v>4</v>
      </c>
      <c r="I77" s="213">
        <v>1</v>
      </c>
      <c r="J77" s="213">
        <v>3</v>
      </c>
      <c r="K77" s="66">
        <f t="shared" si="22"/>
        <v>2</v>
      </c>
      <c r="L77" s="66">
        <v>2</v>
      </c>
      <c r="M77" s="66">
        <v>0</v>
      </c>
      <c r="N77" s="66">
        <f t="shared" si="24"/>
        <v>3</v>
      </c>
      <c r="O77" s="66">
        <v>1</v>
      </c>
      <c r="P77" s="66">
        <v>2</v>
      </c>
    </row>
    <row r="78" spans="1:16" ht="15.75" customHeight="1">
      <c r="A78" s="365"/>
      <c r="B78" s="298"/>
      <c r="C78" s="195">
        <v>63</v>
      </c>
      <c r="D78" s="195" t="s">
        <v>35</v>
      </c>
      <c r="E78" s="66">
        <f t="shared" si="20"/>
        <v>16</v>
      </c>
      <c r="F78" s="213">
        <v>8</v>
      </c>
      <c r="G78" s="213">
        <v>8</v>
      </c>
      <c r="H78" s="66">
        <f t="shared" si="21"/>
        <v>25</v>
      </c>
      <c r="I78" s="213">
        <v>9</v>
      </c>
      <c r="J78" s="213">
        <v>16</v>
      </c>
      <c r="K78" s="66">
        <f t="shared" si="22"/>
        <v>46</v>
      </c>
      <c r="L78" s="213">
        <v>21</v>
      </c>
      <c r="M78" s="213">
        <v>25</v>
      </c>
      <c r="N78" s="66">
        <f t="shared" si="24"/>
        <v>36</v>
      </c>
      <c r="O78" s="213">
        <v>20</v>
      </c>
      <c r="P78" s="213">
        <v>16</v>
      </c>
    </row>
    <row r="79" spans="1:16" ht="15.75" customHeight="1">
      <c r="A79" s="365"/>
      <c r="B79" s="362"/>
      <c r="C79" s="363" t="s">
        <v>354</v>
      </c>
      <c r="D79" s="364"/>
      <c r="E79" s="213">
        <f aca="true" t="shared" si="25" ref="E79:M79">SUM(E73:E78)</f>
        <v>97</v>
      </c>
      <c r="F79" s="213">
        <f t="shared" si="25"/>
        <v>49</v>
      </c>
      <c r="G79" s="213">
        <f t="shared" si="25"/>
        <v>48</v>
      </c>
      <c r="H79" s="213">
        <f t="shared" si="25"/>
        <v>104</v>
      </c>
      <c r="I79" s="213">
        <f t="shared" si="25"/>
        <v>46</v>
      </c>
      <c r="J79" s="213">
        <f t="shared" si="25"/>
        <v>58</v>
      </c>
      <c r="K79" s="213">
        <f t="shared" si="25"/>
        <v>136</v>
      </c>
      <c r="L79" s="213">
        <f t="shared" si="25"/>
        <v>70</v>
      </c>
      <c r="M79" s="213">
        <f t="shared" si="25"/>
        <v>66</v>
      </c>
      <c r="N79" s="213">
        <f>SUM(N73:N78)</f>
        <v>157</v>
      </c>
      <c r="O79" s="213">
        <f>SUM(O73:O78)</f>
        <v>87</v>
      </c>
      <c r="P79" s="213">
        <f>SUM(P73:P78)</f>
        <v>70</v>
      </c>
    </row>
    <row r="80" spans="1:16" ht="15.75" customHeight="1">
      <c r="A80" s="362"/>
      <c r="B80" s="356" t="s">
        <v>220</v>
      </c>
      <c r="C80" s="356"/>
      <c r="D80" s="293"/>
      <c r="E80" s="213">
        <f aca="true" t="shared" si="26" ref="E80:M80">E79+E72+E65+E58</f>
        <v>506</v>
      </c>
      <c r="F80" s="213">
        <f t="shared" si="26"/>
        <v>265</v>
      </c>
      <c r="G80" s="213">
        <f t="shared" si="26"/>
        <v>241</v>
      </c>
      <c r="H80" s="213">
        <f t="shared" si="26"/>
        <v>686</v>
      </c>
      <c r="I80" s="213">
        <f t="shared" si="26"/>
        <v>337</v>
      </c>
      <c r="J80" s="213">
        <f t="shared" si="26"/>
        <v>349</v>
      </c>
      <c r="K80" s="213">
        <f t="shared" si="26"/>
        <v>927</v>
      </c>
      <c r="L80" s="213">
        <f t="shared" si="26"/>
        <v>454</v>
      </c>
      <c r="M80" s="213">
        <f t="shared" si="26"/>
        <v>473</v>
      </c>
      <c r="N80" s="213">
        <f>N79+N72+N65+N58</f>
        <v>1144</v>
      </c>
      <c r="O80" s="213">
        <f>O79+O72+O65+O58</f>
        <v>583</v>
      </c>
      <c r="P80" s="213">
        <f>P79+P72+P65+P58</f>
        <v>561</v>
      </c>
    </row>
    <row r="81" spans="1:16" ht="15.75" customHeight="1">
      <c r="A81" s="295" t="s">
        <v>558</v>
      </c>
      <c r="B81" s="295" t="s">
        <v>340</v>
      </c>
      <c r="C81" s="195">
        <v>64</v>
      </c>
      <c r="D81" s="195" t="s">
        <v>36</v>
      </c>
      <c r="E81" s="66">
        <f t="shared" si="20"/>
        <v>16</v>
      </c>
      <c r="F81" s="213">
        <v>9</v>
      </c>
      <c r="G81" s="213">
        <v>7</v>
      </c>
      <c r="H81" s="66">
        <f t="shared" si="21"/>
        <v>19</v>
      </c>
      <c r="I81" s="213">
        <v>10</v>
      </c>
      <c r="J81" s="213">
        <v>9</v>
      </c>
      <c r="K81" s="66">
        <f t="shared" si="22"/>
        <v>16</v>
      </c>
      <c r="L81" s="66">
        <v>7</v>
      </c>
      <c r="M81" s="66">
        <v>9</v>
      </c>
      <c r="N81" s="66">
        <f>SUM(O81:P81)</f>
        <v>15</v>
      </c>
      <c r="O81" s="66">
        <v>10</v>
      </c>
      <c r="P81" s="66">
        <v>5</v>
      </c>
    </row>
    <row r="82" spans="1:16" ht="15.75" customHeight="1">
      <c r="A82" s="295"/>
      <c r="B82" s="295"/>
      <c r="C82" s="195">
        <v>65</v>
      </c>
      <c r="D82" s="195" t="s">
        <v>37</v>
      </c>
      <c r="E82" s="66">
        <f t="shared" si="20"/>
        <v>28</v>
      </c>
      <c r="F82" s="213">
        <v>12</v>
      </c>
      <c r="G82" s="213">
        <v>16</v>
      </c>
      <c r="H82" s="66">
        <f t="shared" si="21"/>
        <v>41</v>
      </c>
      <c r="I82" s="213">
        <v>17</v>
      </c>
      <c r="J82" s="213">
        <v>24</v>
      </c>
      <c r="K82" s="66">
        <f t="shared" si="22"/>
        <v>52</v>
      </c>
      <c r="L82" s="66">
        <v>28</v>
      </c>
      <c r="M82" s="66">
        <v>24</v>
      </c>
      <c r="N82" s="66">
        <f>SUM(O82:P82)</f>
        <v>90</v>
      </c>
      <c r="O82" s="66">
        <v>45</v>
      </c>
      <c r="P82" s="66">
        <v>45</v>
      </c>
    </row>
    <row r="83" spans="1:16" ht="15.75" customHeight="1">
      <c r="A83" s="295"/>
      <c r="B83" s="295"/>
      <c r="C83" s="195">
        <v>66</v>
      </c>
      <c r="D83" s="195" t="s">
        <v>73</v>
      </c>
      <c r="E83" s="66">
        <f t="shared" si="20"/>
        <v>26</v>
      </c>
      <c r="F83" s="213">
        <v>16</v>
      </c>
      <c r="G83" s="213">
        <v>10</v>
      </c>
      <c r="H83" s="66">
        <f t="shared" si="21"/>
        <v>47</v>
      </c>
      <c r="I83" s="213">
        <v>25</v>
      </c>
      <c r="J83" s="213">
        <v>22</v>
      </c>
      <c r="K83" s="66">
        <f t="shared" si="22"/>
        <v>56</v>
      </c>
      <c r="L83" s="66">
        <v>28</v>
      </c>
      <c r="M83" s="66">
        <v>28</v>
      </c>
      <c r="N83" s="66">
        <f>SUM(O83:P83)</f>
        <v>63</v>
      </c>
      <c r="O83" s="66">
        <v>31</v>
      </c>
      <c r="P83" s="66">
        <v>32</v>
      </c>
    </row>
    <row r="84" spans="1:16" ht="15.75" customHeight="1">
      <c r="A84" s="295"/>
      <c r="B84" s="295"/>
      <c r="C84" s="195">
        <v>67</v>
      </c>
      <c r="D84" s="195" t="s">
        <v>38</v>
      </c>
      <c r="E84" s="66">
        <f t="shared" si="20"/>
        <v>20</v>
      </c>
      <c r="F84" s="213">
        <v>9</v>
      </c>
      <c r="G84" s="213">
        <v>11</v>
      </c>
      <c r="H84" s="66">
        <f t="shared" si="21"/>
        <v>42</v>
      </c>
      <c r="I84" s="213">
        <v>20</v>
      </c>
      <c r="J84" s="213">
        <v>22</v>
      </c>
      <c r="K84" s="66">
        <f t="shared" si="22"/>
        <v>44</v>
      </c>
      <c r="L84" s="66">
        <v>28</v>
      </c>
      <c r="M84" s="66">
        <v>16</v>
      </c>
      <c r="N84" s="66">
        <f>SUM(O84:P84)</f>
        <v>46</v>
      </c>
      <c r="O84" s="66">
        <v>22</v>
      </c>
      <c r="P84" s="66">
        <v>24</v>
      </c>
    </row>
    <row r="85" spans="1:16" ht="15.75" customHeight="1">
      <c r="A85" s="295"/>
      <c r="B85" s="295"/>
      <c r="C85" s="195">
        <v>68</v>
      </c>
      <c r="D85" s="72" t="s">
        <v>227</v>
      </c>
      <c r="E85" s="66">
        <f t="shared" si="20"/>
        <v>0</v>
      </c>
      <c r="F85" s="213"/>
      <c r="G85" s="213"/>
      <c r="H85" s="66">
        <f t="shared" si="21"/>
        <v>0</v>
      </c>
      <c r="I85" s="213"/>
      <c r="J85" s="213"/>
      <c r="K85" s="66">
        <f t="shared" si="22"/>
        <v>0</v>
      </c>
      <c r="L85" s="213"/>
      <c r="M85" s="213"/>
      <c r="N85" s="66">
        <f>SUM(O85:P85)</f>
        <v>0</v>
      </c>
      <c r="O85" s="213"/>
      <c r="P85" s="213"/>
    </row>
    <row r="86" spans="1:16" ht="15.75" customHeight="1">
      <c r="A86" s="295"/>
      <c r="B86" s="372"/>
      <c r="C86" s="364" t="s">
        <v>354</v>
      </c>
      <c r="D86" s="368"/>
      <c r="E86" s="213">
        <f aca="true" t="shared" si="27" ref="E86:M86">SUM(E81:E85)</f>
        <v>90</v>
      </c>
      <c r="F86" s="213">
        <f t="shared" si="27"/>
        <v>46</v>
      </c>
      <c r="G86" s="213">
        <f t="shared" si="27"/>
        <v>44</v>
      </c>
      <c r="H86" s="213">
        <f t="shared" si="27"/>
        <v>149</v>
      </c>
      <c r="I86" s="213">
        <f t="shared" si="27"/>
        <v>72</v>
      </c>
      <c r="J86" s="213">
        <f t="shared" si="27"/>
        <v>77</v>
      </c>
      <c r="K86" s="213">
        <f t="shared" si="27"/>
        <v>168</v>
      </c>
      <c r="L86" s="213">
        <f t="shared" si="27"/>
        <v>91</v>
      </c>
      <c r="M86" s="213">
        <f t="shared" si="27"/>
        <v>77</v>
      </c>
      <c r="N86" s="213">
        <f>SUM(N81:N85)</f>
        <v>214</v>
      </c>
      <c r="O86" s="213">
        <f>SUM(O81:O85)</f>
        <v>108</v>
      </c>
      <c r="P86" s="213">
        <f>SUM(P81:P85)</f>
        <v>106</v>
      </c>
    </row>
    <row r="87" spans="1:16" ht="15.75" customHeight="1">
      <c r="A87" s="372"/>
      <c r="B87" s="295" t="s">
        <v>341</v>
      </c>
      <c r="C87" s="195">
        <v>69</v>
      </c>
      <c r="D87" s="195" t="s">
        <v>39</v>
      </c>
      <c r="E87" s="66">
        <f t="shared" si="20"/>
        <v>8</v>
      </c>
      <c r="F87" s="213">
        <v>3</v>
      </c>
      <c r="G87" s="213">
        <v>5</v>
      </c>
      <c r="H87" s="66">
        <f t="shared" si="21"/>
        <v>15</v>
      </c>
      <c r="I87" s="213">
        <v>10</v>
      </c>
      <c r="J87" s="213">
        <v>5</v>
      </c>
      <c r="K87" s="66">
        <f t="shared" si="22"/>
        <v>19</v>
      </c>
      <c r="L87" s="66">
        <v>9</v>
      </c>
      <c r="M87" s="66">
        <v>10</v>
      </c>
      <c r="N87" s="66">
        <f aca="true" t="shared" si="28" ref="N87:N92">SUM(O87:P87)</f>
        <v>19</v>
      </c>
      <c r="O87" s="66">
        <v>8</v>
      </c>
      <c r="P87" s="66">
        <v>11</v>
      </c>
    </row>
    <row r="88" spans="1:16" ht="15.75" customHeight="1">
      <c r="A88" s="372"/>
      <c r="B88" s="295"/>
      <c r="C88" s="195">
        <v>70</v>
      </c>
      <c r="D88" s="195" t="s">
        <v>40</v>
      </c>
      <c r="E88" s="66">
        <f t="shared" si="20"/>
        <v>96</v>
      </c>
      <c r="F88" s="213">
        <v>43</v>
      </c>
      <c r="G88" s="213">
        <v>53</v>
      </c>
      <c r="H88" s="66">
        <f t="shared" si="21"/>
        <v>107</v>
      </c>
      <c r="I88" s="213">
        <v>60</v>
      </c>
      <c r="J88" s="213">
        <v>47</v>
      </c>
      <c r="K88" s="66">
        <f t="shared" si="22"/>
        <v>144</v>
      </c>
      <c r="L88" s="66">
        <v>67</v>
      </c>
      <c r="M88" s="66">
        <v>77</v>
      </c>
      <c r="N88" s="66">
        <f t="shared" si="28"/>
        <v>137</v>
      </c>
      <c r="O88" s="66">
        <v>81</v>
      </c>
      <c r="P88" s="66">
        <v>56</v>
      </c>
    </row>
    <row r="89" spans="1:16" ht="15.75" customHeight="1">
      <c r="A89" s="372"/>
      <c r="B89" s="295"/>
      <c r="C89" s="195">
        <v>71</v>
      </c>
      <c r="D89" s="195" t="s">
        <v>41</v>
      </c>
      <c r="E89" s="66">
        <f t="shared" si="20"/>
        <v>48</v>
      </c>
      <c r="F89" s="213">
        <v>31</v>
      </c>
      <c r="G89" s="213">
        <v>17</v>
      </c>
      <c r="H89" s="66">
        <f t="shared" si="21"/>
        <v>99</v>
      </c>
      <c r="I89" s="213">
        <v>38</v>
      </c>
      <c r="J89" s="213">
        <v>61</v>
      </c>
      <c r="K89" s="66">
        <f t="shared" si="22"/>
        <v>86</v>
      </c>
      <c r="L89" s="66">
        <v>38</v>
      </c>
      <c r="M89" s="66">
        <v>48</v>
      </c>
      <c r="N89" s="66">
        <f t="shared" si="28"/>
        <v>138</v>
      </c>
      <c r="O89" s="66">
        <v>78</v>
      </c>
      <c r="P89" s="66">
        <v>60</v>
      </c>
    </row>
    <row r="90" spans="1:16" ht="15.75" customHeight="1">
      <c r="A90" s="372"/>
      <c r="B90" s="295"/>
      <c r="C90" s="195">
        <v>72</v>
      </c>
      <c r="D90" s="195" t="s">
        <v>145</v>
      </c>
      <c r="E90" s="66">
        <f t="shared" si="20"/>
        <v>36</v>
      </c>
      <c r="F90" s="213">
        <v>22</v>
      </c>
      <c r="G90" s="213">
        <v>14</v>
      </c>
      <c r="H90" s="66">
        <f t="shared" si="21"/>
        <v>54</v>
      </c>
      <c r="I90" s="213">
        <v>22</v>
      </c>
      <c r="J90" s="213">
        <v>32</v>
      </c>
      <c r="K90" s="66">
        <f t="shared" si="22"/>
        <v>113</v>
      </c>
      <c r="L90" s="66">
        <v>44</v>
      </c>
      <c r="M90" s="66">
        <v>69</v>
      </c>
      <c r="N90" s="66">
        <f t="shared" si="28"/>
        <v>141</v>
      </c>
      <c r="O90" s="66">
        <v>56</v>
      </c>
      <c r="P90" s="66">
        <v>85</v>
      </c>
    </row>
    <row r="91" spans="1:16" ht="15.75" customHeight="1">
      <c r="A91" s="372"/>
      <c r="B91" s="295"/>
      <c r="C91" s="195">
        <v>73</v>
      </c>
      <c r="D91" s="195" t="s">
        <v>146</v>
      </c>
      <c r="E91" s="66">
        <f t="shared" si="20"/>
        <v>52</v>
      </c>
      <c r="F91" s="213">
        <v>29</v>
      </c>
      <c r="G91" s="213">
        <v>23</v>
      </c>
      <c r="H91" s="66">
        <f t="shared" si="21"/>
        <v>97</v>
      </c>
      <c r="I91" s="213">
        <v>54</v>
      </c>
      <c r="J91" s="213">
        <v>43</v>
      </c>
      <c r="K91" s="66">
        <f t="shared" si="22"/>
        <v>146</v>
      </c>
      <c r="L91" s="66">
        <v>72</v>
      </c>
      <c r="M91" s="66">
        <v>74</v>
      </c>
      <c r="N91" s="66">
        <f t="shared" si="28"/>
        <v>142</v>
      </c>
      <c r="O91" s="66">
        <v>68</v>
      </c>
      <c r="P91" s="66">
        <v>74</v>
      </c>
    </row>
    <row r="92" spans="1:16" ht="15.75" customHeight="1">
      <c r="A92" s="372"/>
      <c r="B92" s="295"/>
      <c r="C92" s="195">
        <v>74</v>
      </c>
      <c r="D92" s="195" t="s">
        <v>42</v>
      </c>
      <c r="E92" s="66">
        <f t="shared" si="20"/>
        <v>12</v>
      </c>
      <c r="F92" s="213">
        <v>7</v>
      </c>
      <c r="G92" s="213">
        <v>5</v>
      </c>
      <c r="H92" s="66">
        <f t="shared" si="21"/>
        <v>13</v>
      </c>
      <c r="I92" s="213">
        <v>5</v>
      </c>
      <c r="J92" s="213">
        <v>8</v>
      </c>
      <c r="K92" s="66">
        <f t="shared" si="22"/>
        <v>25</v>
      </c>
      <c r="L92" s="213">
        <v>14</v>
      </c>
      <c r="M92" s="213">
        <v>11</v>
      </c>
      <c r="N92" s="66">
        <f t="shared" si="28"/>
        <v>31</v>
      </c>
      <c r="O92" s="213">
        <v>13</v>
      </c>
      <c r="P92" s="213">
        <v>18</v>
      </c>
    </row>
    <row r="93" spans="1:16" ht="15.75" customHeight="1">
      <c r="A93" s="372"/>
      <c r="B93" s="372"/>
      <c r="C93" s="364" t="s">
        <v>354</v>
      </c>
      <c r="D93" s="368"/>
      <c r="E93" s="213">
        <f aca="true" t="shared" si="29" ref="E93:M93">SUM(E87:E92)</f>
        <v>252</v>
      </c>
      <c r="F93" s="213">
        <f t="shared" si="29"/>
        <v>135</v>
      </c>
      <c r="G93" s="213">
        <f t="shared" si="29"/>
        <v>117</v>
      </c>
      <c r="H93" s="213">
        <f t="shared" si="29"/>
        <v>385</v>
      </c>
      <c r="I93" s="213">
        <f t="shared" si="29"/>
        <v>189</v>
      </c>
      <c r="J93" s="213">
        <f t="shared" si="29"/>
        <v>196</v>
      </c>
      <c r="K93" s="213">
        <f t="shared" si="29"/>
        <v>533</v>
      </c>
      <c r="L93" s="213">
        <f t="shared" si="29"/>
        <v>244</v>
      </c>
      <c r="M93" s="213">
        <f t="shared" si="29"/>
        <v>289</v>
      </c>
      <c r="N93" s="213">
        <f>SUM(N87:N92)</f>
        <v>608</v>
      </c>
      <c r="O93" s="213">
        <f>SUM(O87:O92)</f>
        <v>304</v>
      </c>
      <c r="P93" s="213">
        <f>SUM(P87:P92)</f>
        <v>304</v>
      </c>
    </row>
    <row r="94" spans="1:16" ht="15.75" customHeight="1">
      <c r="A94" s="372"/>
      <c r="B94" s="293" t="s">
        <v>220</v>
      </c>
      <c r="C94" s="294"/>
      <c r="D94" s="294"/>
      <c r="E94" s="213">
        <f aca="true" t="shared" si="30" ref="E94:M94">E93+E86</f>
        <v>342</v>
      </c>
      <c r="F94" s="213">
        <f t="shared" si="30"/>
        <v>181</v>
      </c>
      <c r="G94" s="213">
        <f t="shared" si="30"/>
        <v>161</v>
      </c>
      <c r="H94" s="213">
        <f t="shared" si="30"/>
        <v>534</v>
      </c>
      <c r="I94" s="213">
        <f t="shared" si="30"/>
        <v>261</v>
      </c>
      <c r="J94" s="213">
        <f t="shared" si="30"/>
        <v>273</v>
      </c>
      <c r="K94" s="213">
        <f t="shared" si="30"/>
        <v>701</v>
      </c>
      <c r="L94" s="213">
        <f t="shared" si="30"/>
        <v>335</v>
      </c>
      <c r="M94" s="213">
        <f t="shared" si="30"/>
        <v>366</v>
      </c>
      <c r="N94" s="213">
        <f>N93+N86</f>
        <v>822</v>
      </c>
      <c r="O94" s="213">
        <f>O93+O86</f>
        <v>412</v>
      </c>
      <c r="P94" s="213">
        <f>P93+P86</f>
        <v>410</v>
      </c>
    </row>
    <row r="95" spans="1:16" ht="15" customHeight="1">
      <c r="A95" s="368" t="s">
        <v>700</v>
      </c>
      <c r="B95" s="368"/>
      <c r="C95" s="368"/>
      <c r="D95" s="368"/>
      <c r="E95" s="66">
        <f t="shared" si="20"/>
        <v>0</v>
      </c>
      <c r="F95" s="196"/>
      <c r="G95" s="196"/>
      <c r="H95" s="66">
        <f t="shared" si="21"/>
        <v>0</v>
      </c>
      <c r="I95" s="196"/>
      <c r="J95" s="196"/>
      <c r="K95" s="66">
        <f t="shared" si="22"/>
        <v>0</v>
      </c>
      <c r="L95" s="107"/>
      <c r="M95" s="107"/>
      <c r="N95" s="66">
        <f>SUM(O95:P95)</f>
        <v>0</v>
      </c>
      <c r="O95" s="107"/>
      <c r="P95" s="107"/>
    </row>
    <row r="96" spans="1:16" ht="15" customHeight="1">
      <c r="A96" s="368" t="s">
        <v>217</v>
      </c>
      <c r="B96" s="368"/>
      <c r="C96" s="368"/>
      <c r="D96" s="368"/>
      <c r="E96" s="66">
        <f t="shared" si="20"/>
        <v>0</v>
      </c>
      <c r="F96" s="196"/>
      <c r="G96" s="196"/>
      <c r="H96" s="66">
        <f t="shared" si="21"/>
        <v>0</v>
      </c>
      <c r="I96" s="196"/>
      <c r="J96" s="196"/>
      <c r="K96" s="66">
        <f t="shared" si="22"/>
        <v>0</v>
      </c>
      <c r="L96" s="107"/>
      <c r="M96" s="107"/>
      <c r="N96" s="66">
        <f>SUM(O96:P96)</f>
        <v>0</v>
      </c>
      <c r="O96" s="107"/>
      <c r="P96" s="107"/>
    </row>
    <row r="97" spans="1:16" ht="15" customHeight="1">
      <c r="A97" s="370" t="s">
        <v>221</v>
      </c>
      <c r="B97" s="370"/>
      <c r="C97" s="370"/>
      <c r="D97" s="370"/>
      <c r="E97" s="213">
        <f aca="true" t="shared" si="31" ref="E97:M97">E96+E95+E94+E80+E52+E27</f>
        <v>1874</v>
      </c>
      <c r="F97" s="213">
        <f t="shared" si="31"/>
        <v>981</v>
      </c>
      <c r="G97" s="213">
        <f t="shared" si="31"/>
        <v>893</v>
      </c>
      <c r="H97" s="213">
        <f t="shared" si="31"/>
        <v>2691</v>
      </c>
      <c r="I97" s="213">
        <f t="shared" si="31"/>
        <v>1298</v>
      </c>
      <c r="J97" s="213">
        <f t="shared" si="31"/>
        <v>1393</v>
      </c>
      <c r="K97" s="213">
        <f t="shared" si="31"/>
        <v>3715</v>
      </c>
      <c r="L97" s="213">
        <f t="shared" si="31"/>
        <v>1856</v>
      </c>
      <c r="M97" s="213">
        <f t="shared" si="31"/>
        <v>1859</v>
      </c>
      <c r="N97" s="213">
        <f>N96+N95+N94+N80+N52+N27</f>
        <v>4656</v>
      </c>
      <c r="O97" s="213">
        <f>O96+O95+O94+O80+O52+O27</f>
        <v>2328</v>
      </c>
      <c r="P97" s="213">
        <f>P96+P95+P94+P80+P52+P27</f>
        <v>2328</v>
      </c>
    </row>
    <row r="98" ht="14.25" customHeight="1"/>
  </sheetData>
  <sheetProtection/>
  <mergeCells count="42">
    <mergeCell ref="A1:M1"/>
    <mergeCell ref="A2:A4"/>
    <mergeCell ref="B2:B4"/>
    <mergeCell ref="A5:A27"/>
    <mergeCell ref="B5:B12"/>
    <mergeCell ref="C12:D12"/>
    <mergeCell ref="A97:D97"/>
    <mergeCell ref="C72:D72"/>
    <mergeCell ref="C26:D26"/>
    <mergeCell ref="B27:D27"/>
    <mergeCell ref="B73:B79"/>
    <mergeCell ref="A95:D95"/>
    <mergeCell ref="A96:D96"/>
    <mergeCell ref="A53:A80"/>
    <mergeCell ref="B46:B51"/>
    <mergeCell ref="C51:D51"/>
    <mergeCell ref="A81:A94"/>
    <mergeCell ref="B66:B72"/>
    <mergeCell ref="B52:D52"/>
    <mergeCell ref="B36:B45"/>
    <mergeCell ref="C45:D45"/>
    <mergeCell ref="B94:D94"/>
    <mergeCell ref="B80:D80"/>
    <mergeCell ref="A28:A52"/>
    <mergeCell ref="B59:B65"/>
    <mergeCell ref="C65:D65"/>
    <mergeCell ref="B87:B93"/>
    <mergeCell ref="C93:D93"/>
    <mergeCell ref="B81:B86"/>
    <mergeCell ref="C86:D86"/>
    <mergeCell ref="C79:D79"/>
    <mergeCell ref="B53:B58"/>
    <mergeCell ref="C58:D58"/>
    <mergeCell ref="N2:P3"/>
    <mergeCell ref="K2:M3"/>
    <mergeCell ref="H2:J3"/>
    <mergeCell ref="E2:G3"/>
    <mergeCell ref="B20:B26"/>
    <mergeCell ref="B28:B35"/>
    <mergeCell ref="C35:D35"/>
    <mergeCell ref="B13:B19"/>
    <mergeCell ref="C19:D19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0">
      <selection activeCell="W27" sqref="W27"/>
    </sheetView>
  </sheetViews>
  <sheetFormatPr defaultColWidth="8.88671875" defaultRowHeight="13.5"/>
  <cols>
    <col min="1" max="1" width="13.5546875" style="156" customWidth="1"/>
    <col min="2" max="6" width="3.5546875" style="156" customWidth="1"/>
    <col min="7" max="7" width="3.4453125" style="156" customWidth="1"/>
    <col min="8" max="8" width="3.6640625" style="156" customWidth="1"/>
    <col min="9" max="9" width="3.4453125" style="156" customWidth="1"/>
    <col min="10" max="10" width="3.6640625" style="156" customWidth="1"/>
    <col min="11" max="11" width="3.4453125" style="156" customWidth="1"/>
    <col min="12" max="12" width="4.3359375" style="179" customWidth="1"/>
    <col min="13" max="14" width="4.10546875" style="156" customWidth="1"/>
    <col min="15" max="15" width="2.21484375" style="156" customWidth="1"/>
    <col min="16" max="16" width="2.10546875" style="156" customWidth="1"/>
    <col min="17" max="17" width="2.21484375" style="156" customWidth="1"/>
    <col min="18" max="18" width="2.10546875" style="156" customWidth="1"/>
    <col min="19" max="19" width="2.21484375" style="156" customWidth="1"/>
    <col min="20" max="20" width="2.10546875" style="156" customWidth="1"/>
    <col min="21" max="21" width="2.21484375" style="156" customWidth="1"/>
    <col min="22" max="22" width="1.77734375" style="156" customWidth="1"/>
    <col min="23" max="23" width="8.88671875" style="156" customWidth="1"/>
    <col min="24" max="26" width="6.3359375" style="156" customWidth="1"/>
    <col min="27" max="16384" width="8.88671875" style="156" customWidth="1"/>
  </cols>
  <sheetData>
    <row r="1" spans="1:22" ht="20.25" customHeight="1">
      <c r="A1" s="289" t="s">
        <v>864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ht="15" customHeight="1">
      <c r="A2" s="161" t="s">
        <v>865</v>
      </c>
      <c r="B2" s="474" t="s">
        <v>866</v>
      </c>
      <c r="C2" s="476"/>
      <c r="D2" s="476"/>
      <c r="E2" s="476"/>
      <c r="F2" s="476"/>
      <c r="G2" s="476"/>
      <c r="H2" s="476"/>
      <c r="I2" s="476"/>
      <c r="J2" s="476"/>
      <c r="K2" s="475"/>
      <c r="L2" s="474" t="s">
        <v>867</v>
      </c>
      <c r="M2" s="476"/>
      <c r="N2" s="476"/>
      <c r="O2" s="476"/>
      <c r="P2" s="476"/>
      <c r="Q2" s="476"/>
      <c r="R2" s="476"/>
      <c r="S2" s="476"/>
      <c r="T2" s="476"/>
      <c r="U2" s="476"/>
      <c r="V2" s="475"/>
    </row>
    <row r="3" spans="1:22" ht="15" customHeight="1">
      <c r="A3" s="158"/>
      <c r="B3" s="472" t="s">
        <v>868</v>
      </c>
      <c r="C3" s="472" t="s">
        <v>869</v>
      </c>
      <c r="D3" s="472" t="s">
        <v>870</v>
      </c>
      <c r="E3" s="472" t="s">
        <v>871</v>
      </c>
      <c r="F3" s="474" t="s">
        <v>872</v>
      </c>
      <c r="G3" s="476"/>
      <c r="H3" s="475"/>
      <c r="I3" s="474" t="s">
        <v>873</v>
      </c>
      <c r="J3" s="476"/>
      <c r="K3" s="475"/>
      <c r="L3" s="512" t="s">
        <v>868</v>
      </c>
      <c r="M3" s="474" t="s">
        <v>872</v>
      </c>
      <c r="N3" s="476"/>
      <c r="O3" s="476"/>
      <c r="P3" s="475"/>
      <c r="Q3" s="474" t="s">
        <v>873</v>
      </c>
      <c r="R3" s="476"/>
      <c r="S3" s="476"/>
      <c r="T3" s="476"/>
      <c r="U3" s="476"/>
      <c r="V3" s="475"/>
    </row>
    <row r="4" spans="1:22" ht="15" customHeight="1">
      <c r="A4" s="159" t="s">
        <v>874</v>
      </c>
      <c r="B4" s="473"/>
      <c r="C4" s="473"/>
      <c r="D4" s="473"/>
      <c r="E4" s="473"/>
      <c r="F4" s="78" t="s">
        <v>875</v>
      </c>
      <c r="G4" s="78" t="s">
        <v>774</v>
      </c>
      <c r="H4" s="78" t="s">
        <v>775</v>
      </c>
      <c r="I4" s="78" t="s">
        <v>875</v>
      </c>
      <c r="J4" s="78" t="s">
        <v>774</v>
      </c>
      <c r="K4" s="78" t="s">
        <v>775</v>
      </c>
      <c r="L4" s="513"/>
      <c r="M4" s="78" t="s">
        <v>875</v>
      </c>
      <c r="N4" s="78" t="s">
        <v>774</v>
      </c>
      <c r="O4" s="474" t="s">
        <v>775</v>
      </c>
      <c r="P4" s="475"/>
      <c r="Q4" s="474" t="s">
        <v>875</v>
      </c>
      <c r="R4" s="475"/>
      <c r="S4" s="474" t="s">
        <v>774</v>
      </c>
      <c r="T4" s="475"/>
      <c r="U4" s="474" t="s">
        <v>775</v>
      </c>
      <c r="V4" s="475"/>
    </row>
    <row r="5" spans="1:22" ht="15" customHeight="1">
      <c r="A5" s="216" t="s">
        <v>876</v>
      </c>
      <c r="B5" s="8">
        <f>SUM(C5+D5+E5+F5+I5)</f>
        <v>7</v>
      </c>
      <c r="C5" s="106"/>
      <c r="D5" s="106"/>
      <c r="E5" s="106">
        <v>1</v>
      </c>
      <c r="F5" s="106">
        <f>SUM(G5:H5)</f>
        <v>2</v>
      </c>
      <c r="G5" s="106"/>
      <c r="H5" s="106">
        <v>2</v>
      </c>
      <c r="I5" s="106">
        <f>SUM(J5:K5)</f>
        <v>4</v>
      </c>
      <c r="J5" s="106"/>
      <c r="K5" s="106">
        <v>4</v>
      </c>
      <c r="L5" s="8">
        <f aca="true" t="shared" si="0" ref="L5:L13">SUM(Q5+M5)</f>
        <v>89</v>
      </c>
      <c r="M5" s="106">
        <f>SUM(N5:P5)</f>
        <v>44</v>
      </c>
      <c r="N5" s="106">
        <v>24</v>
      </c>
      <c r="O5" s="545">
        <v>20</v>
      </c>
      <c r="P5" s="546"/>
      <c r="Q5" s="545">
        <f>SUM(S5:V5)</f>
        <v>45</v>
      </c>
      <c r="R5" s="546"/>
      <c r="S5" s="545">
        <v>23</v>
      </c>
      <c r="T5" s="546"/>
      <c r="U5" s="545">
        <v>22</v>
      </c>
      <c r="V5" s="546"/>
    </row>
    <row r="6" spans="1:22" ht="15" customHeight="1">
      <c r="A6" s="216" t="s">
        <v>877</v>
      </c>
      <c r="B6" s="8">
        <f aca="true" t="shared" si="1" ref="B6:B14">SUM(C6+D6+E6+F6+I6)</f>
        <v>5</v>
      </c>
      <c r="C6" s="106"/>
      <c r="D6" s="106"/>
      <c r="E6" s="106">
        <v>1</v>
      </c>
      <c r="F6" s="106">
        <f aca="true" t="shared" si="2" ref="F6:F14">SUM(G6:H6)</f>
        <v>4</v>
      </c>
      <c r="G6" s="106"/>
      <c r="H6" s="106">
        <v>4</v>
      </c>
      <c r="I6" s="106">
        <f aca="true" t="shared" si="3" ref="I6:I14">SUM(J6:K6)</f>
        <v>0</v>
      </c>
      <c r="J6" s="106"/>
      <c r="K6" s="106"/>
      <c r="L6" s="8">
        <f t="shared" si="0"/>
        <v>71</v>
      </c>
      <c r="M6" s="106">
        <f aca="true" t="shared" si="4" ref="M6:M14">SUM(N6:P6)</f>
        <v>39</v>
      </c>
      <c r="N6" s="106">
        <v>11</v>
      </c>
      <c r="O6" s="545">
        <v>28</v>
      </c>
      <c r="P6" s="546"/>
      <c r="Q6" s="545">
        <f aca="true" t="shared" si="5" ref="Q6:Q14">SUM(S6:V6)</f>
        <v>32</v>
      </c>
      <c r="R6" s="546"/>
      <c r="S6" s="545">
        <v>9</v>
      </c>
      <c r="T6" s="546"/>
      <c r="U6" s="545">
        <v>23</v>
      </c>
      <c r="V6" s="546"/>
    </row>
    <row r="7" spans="1:22" ht="15" customHeight="1">
      <c r="A7" s="216" t="s">
        <v>878</v>
      </c>
      <c r="B7" s="8">
        <f t="shared" si="1"/>
        <v>8</v>
      </c>
      <c r="C7" s="106"/>
      <c r="D7" s="106"/>
      <c r="E7" s="106">
        <v>1</v>
      </c>
      <c r="F7" s="106">
        <f t="shared" si="2"/>
        <v>6</v>
      </c>
      <c r="G7" s="106">
        <v>1</v>
      </c>
      <c r="H7" s="106">
        <v>5</v>
      </c>
      <c r="I7" s="106">
        <f t="shared" si="3"/>
        <v>1</v>
      </c>
      <c r="J7" s="106"/>
      <c r="K7" s="106">
        <v>1</v>
      </c>
      <c r="L7" s="8">
        <f t="shared" si="0"/>
        <v>85</v>
      </c>
      <c r="M7" s="106">
        <f t="shared" si="4"/>
        <v>36</v>
      </c>
      <c r="N7" s="106">
        <v>20</v>
      </c>
      <c r="O7" s="545">
        <v>16</v>
      </c>
      <c r="P7" s="546"/>
      <c r="Q7" s="545">
        <f t="shared" si="5"/>
        <v>49</v>
      </c>
      <c r="R7" s="546"/>
      <c r="S7" s="545">
        <v>23</v>
      </c>
      <c r="T7" s="546"/>
      <c r="U7" s="545">
        <v>26</v>
      </c>
      <c r="V7" s="546"/>
    </row>
    <row r="8" spans="1:22" ht="15" customHeight="1">
      <c r="A8" s="216" t="s">
        <v>879</v>
      </c>
      <c r="B8" s="8">
        <f t="shared" si="1"/>
        <v>11</v>
      </c>
      <c r="C8" s="106"/>
      <c r="D8" s="106"/>
      <c r="E8" s="106">
        <v>1</v>
      </c>
      <c r="F8" s="106">
        <f t="shared" si="2"/>
        <v>8</v>
      </c>
      <c r="G8" s="106"/>
      <c r="H8" s="106">
        <v>8</v>
      </c>
      <c r="I8" s="106">
        <f t="shared" si="3"/>
        <v>2</v>
      </c>
      <c r="J8" s="106"/>
      <c r="K8" s="106">
        <v>2</v>
      </c>
      <c r="L8" s="8">
        <f t="shared" si="0"/>
        <v>126</v>
      </c>
      <c r="M8" s="106">
        <f t="shared" si="4"/>
        <v>35</v>
      </c>
      <c r="N8" s="106">
        <v>19</v>
      </c>
      <c r="O8" s="545">
        <v>16</v>
      </c>
      <c r="P8" s="546"/>
      <c r="Q8" s="545">
        <f t="shared" si="5"/>
        <v>91</v>
      </c>
      <c r="R8" s="546"/>
      <c r="S8" s="545">
        <v>55</v>
      </c>
      <c r="T8" s="546"/>
      <c r="U8" s="545">
        <v>36</v>
      </c>
      <c r="V8" s="546"/>
    </row>
    <row r="9" spans="1:22" ht="15" customHeight="1">
      <c r="A9" s="216" t="s">
        <v>880</v>
      </c>
      <c r="B9" s="8">
        <f t="shared" si="1"/>
        <v>8</v>
      </c>
      <c r="C9" s="106"/>
      <c r="D9" s="106"/>
      <c r="E9" s="106">
        <v>1</v>
      </c>
      <c r="F9" s="106">
        <f t="shared" si="2"/>
        <v>1</v>
      </c>
      <c r="G9" s="106"/>
      <c r="H9" s="106">
        <v>1</v>
      </c>
      <c r="I9" s="106">
        <f t="shared" si="3"/>
        <v>6</v>
      </c>
      <c r="J9" s="106"/>
      <c r="K9" s="106">
        <v>6</v>
      </c>
      <c r="L9" s="8">
        <f t="shared" si="0"/>
        <v>124</v>
      </c>
      <c r="M9" s="106">
        <f t="shared" si="4"/>
        <v>77</v>
      </c>
      <c r="N9" s="106">
        <v>40</v>
      </c>
      <c r="O9" s="545">
        <v>37</v>
      </c>
      <c r="P9" s="546"/>
      <c r="Q9" s="545">
        <f t="shared" si="5"/>
        <v>47</v>
      </c>
      <c r="R9" s="546"/>
      <c r="S9" s="545">
        <v>30</v>
      </c>
      <c r="T9" s="546"/>
      <c r="U9" s="545">
        <v>17</v>
      </c>
      <c r="V9" s="546"/>
    </row>
    <row r="10" spans="1:22" ht="15" customHeight="1">
      <c r="A10" s="216" t="s">
        <v>881</v>
      </c>
      <c r="B10" s="8">
        <f t="shared" si="1"/>
        <v>5</v>
      </c>
      <c r="C10" s="106"/>
      <c r="D10" s="106"/>
      <c r="E10" s="106">
        <v>2</v>
      </c>
      <c r="F10" s="106">
        <f t="shared" si="2"/>
        <v>2</v>
      </c>
      <c r="G10" s="106"/>
      <c r="H10" s="106">
        <v>2</v>
      </c>
      <c r="I10" s="106">
        <f t="shared" si="3"/>
        <v>1</v>
      </c>
      <c r="J10" s="106"/>
      <c r="K10" s="106">
        <v>1</v>
      </c>
      <c r="L10" s="8">
        <f t="shared" si="0"/>
        <v>47</v>
      </c>
      <c r="M10" s="106">
        <f t="shared" si="4"/>
        <v>8</v>
      </c>
      <c r="N10" s="106">
        <v>5</v>
      </c>
      <c r="O10" s="545">
        <v>3</v>
      </c>
      <c r="P10" s="546"/>
      <c r="Q10" s="545">
        <f t="shared" si="5"/>
        <v>39</v>
      </c>
      <c r="R10" s="546"/>
      <c r="S10" s="545">
        <v>21</v>
      </c>
      <c r="T10" s="546"/>
      <c r="U10" s="545">
        <v>18</v>
      </c>
      <c r="V10" s="546"/>
    </row>
    <row r="11" spans="1:22" ht="15" customHeight="1">
      <c r="A11" s="216" t="s">
        <v>882</v>
      </c>
      <c r="B11" s="8">
        <f t="shared" si="1"/>
        <v>8</v>
      </c>
      <c r="C11" s="106"/>
      <c r="D11" s="106"/>
      <c r="E11" s="106">
        <v>1</v>
      </c>
      <c r="F11" s="106">
        <f t="shared" si="2"/>
        <v>7</v>
      </c>
      <c r="G11" s="106"/>
      <c r="H11" s="106">
        <v>7</v>
      </c>
      <c r="I11" s="106">
        <f t="shared" si="3"/>
        <v>0</v>
      </c>
      <c r="J11" s="106"/>
      <c r="K11" s="106"/>
      <c r="L11" s="8">
        <f t="shared" si="0"/>
        <v>111</v>
      </c>
      <c r="M11" s="106">
        <f t="shared" si="4"/>
        <v>53</v>
      </c>
      <c r="N11" s="106">
        <v>27</v>
      </c>
      <c r="O11" s="545">
        <v>26</v>
      </c>
      <c r="P11" s="546"/>
      <c r="Q11" s="545">
        <f t="shared" si="5"/>
        <v>58</v>
      </c>
      <c r="R11" s="546"/>
      <c r="S11" s="545">
        <v>33</v>
      </c>
      <c r="T11" s="546"/>
      <c r="U11" s="545">
        <v>25</v>
      </c>
      <c r="V11" s="546"/>
    </row>
    <row r="12" spans="1:22" ht="15" customHeight="1">
      <c r="A12" s="216" t="s">
        <v>883</v>
      </c>
      <c r="B12" s="8">
        <f t="shared" si="1"/>
        <v>13</v>
      </c>
      <c r="C12" s="106"/>
      <c r="D12" s="106"/>
      <c r="E12" s="106">
        <v>1</v>
      </c>
      <c r="F12" s="106">
        <f t="shared" si="2"/>
        <v>9</v>
      </c>
      <c r="G12" s="106"/>
      <c r="H12" s="106">
        <v>9</v>
      </c>
      <c r="I12" s="106">
        <f t="shared" si="3"/>
        <v>3</v>
      </c>
      <c r="J12" s="106">
        <v>1</v>
      </c>
      <c r="K12" s="106">
        <v>2</v>
      </c>
      <c r="L12" s="8">
        <f t="shared" si="0"/>
        <v>115</v>
      </c>
      <c r="M12" s="106">
        <f t="shared" si="4"/>
        <v>36</v>
      </c>
      <c r="N12" s="106">
        <v>21</v>
      </c>
      <c r="O12" s="545">
        <v>15</v>
      </c>
      <c r="P12" s="546"/>
      <c r="Q12" s="545">
        <f t="shared" si="5"/>
        <v>79</v>
      </c>
      <c r="R12" s="546"/>
      <c r="S12" s="545">
        <v>45</v>
      </c>
      <c r="T12" s="546"/>
      <c r="U12" s="545">
        <v>34</v>
      </c>
      <c r="V12" s="546"/>
    </row>
    <row r="13" spans="1:22" ht="15" customHeight="1">
      <c r="A13" s="216" t="s">
        <v>884</v>
      </c>
      <c r="B13" s="8">
        <f t="shared" si="1"/>
        <v>7</v>
      </c>
      <c r="C13" s="106"/>
      <c r="D13" s="106"/>
      <c r="E13" s="106">
        <v>1</v>
      </c>
      <c r="F13" s="106">
        <f t="shared" si="2"/>
        <v>3</v>
      </c>
      <c r="G13" s="106"/>
      <c r="H13" s="106">
        <v>3</v>
      </c>
      <c r="I13" s="106">
        <f t="shared" si="3"/>
        <v>3</v>
      </c>
      <c r="J13" s="106">
        <v>1</v>
      </c>
      <c r="K13" s="106">
        <v>2</v>
      </c>
      <c r="L13" s="8">
        <f t="shared" si="0"/>
        <v>77</v>
      </c>
      <c r="M13" s="106">
        <f t="shared" si="4"/>
        <v>11</v>
      </c>
      <c r="N13" s="106">
        <v>3</v>
      </c>
      <c r="O13" s="545">
        <v>8</v>
      </c>
      <c r="P13" s="546"/>
      <c r="Q13" s="545">
        <f t="shared" si="5"/>
        <v>66</v>
      </c>
      <c r="R13" s="546"/>
      <c r="S13" s="545">
        <v>34</v>
      </c>
      <c r="T13" s="546"/>
      <c r="U13" s="545">
        <v>32</v>
      </c>
      <c r="V13" s="546"/>
    </row>
    <row r="14" spans="1:22" ht="15" customHeight="1">
      <c r="A14" s="214" t="s">
        <v>885</v>
      </c>
      <c r="B14" s="8">
        <f t="shared" si="1"/>
        <v>72</v>
      </c>
      <c r="C14" s="8">
        <f>SUM(C5:C13)</f>
        <v>0</v>
      </c>
      <c r="D14" s="8">
        <f>SUM(D5:D13)</f>
        <v>0</v>
      </c>
      <c r="E14" s="8">
        <f>SUM(E5:E13)</f>
        <v>10</v>
      </c>
      <c r="F14" s="106">
        <f t="shared" si="2"/>
        <v>42</v>
      </c>
      <c r="G14" s="8">
        <f>SUM(G5:G13)</f>
        <v>1</v>
      </c>
      <c r="H14" s="8">
        <f>SUM(H5:H13)</f>
        <v>41</v>
      </c>
      <c r="I14" s="106">
        <f t="shared" si="3"/>
        <v>20</v>
      </c>
      <c r="J14" s="8">
        <f>SUM(J5:J13)</f>
        <v>2</v>
      </c>
      <c r="K14" s="8">
        <f>SUM(K5:K13)</f>
        <v>18</v>
      </c>
      <c r="L14" s="106">
        <f>SUM(Q14+M14)</f>
        <v>845</v>
      </c>
      <c r="M14" s="106">
        <f t="shared" si="4"/>
        <v>339</v>
      </c>
      <c r="N14" s="8">
        <f>SUM(N5:N13)</f>
        <v>170</v>
      </c>
      <c r="O14" s="545">
        <f>SUM(O5:P13)</f>
        <v>169</v>
      </c>
      <c r="P14" s="546"/>
      <c r="Q14" s="545">
        <f t="shared" si="5"/>
        <v>506</v>
      </c>
      <c r="R14" s="546"/>
      <c r="S14" s="545">
        <f>SUM(S5:T13)</f>
        <v>273</v>
      </c>
      <c r="T14" s="546"/>
      <c r="U14" s="545">
        <f>SUM(U5:V13)</f>
        <v>233</v>
      </c>
      <c r="V14" s="546"/>
    </row>
    <row r="15" spans="1:22" ht="9" customHeight="1">
      <c r="A15" s="21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18.75" customHeight="1">
      <c r="A16" s="289" t="s">
        <v>886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</row>
    <row r="17" spans="1:22" ht="15" customHeight="1">
      <c r="A17" s="161" t="s">
        <v>865</v>
      </c>
      <c r="B17" s="474" t="s">
        <v>866</v>
      </c>
      <c r="C17" s="476"/>
      <c r="D17" s="476"/>
      <c r="E17" s="476"/>
      <c r="F17" s="476"/>
      <c r="G17" s="476"/>
      <c r="H17" s="476"/>
      <c r="I17" s="476"/>
      <c r="J17" s="476"/>
      <c r="K17" s="475"/>
      <c r="L17" s="474" t="s">
        <v>867</v>
      </c>
      <c r="M17" s="476"/>
      <c r="N17" s="476"/>
      <c r="O17" s="476"/>
      <c r="P17" s="476"/>
      <c r="Q17" s="476"/>
      <c r="R17" s="476"/>
      <c r="S17" s="476"/>
      <c r="T17" s="476"/>
      <c r="U17" s="476"/>
      <c r="V17" s="475"/>
    </row>
    <row r="18" spans="1:22" ht="15" customHeight="1">
      <c r="A18" s="158"/>
      <c r="B18" s="472" t="s">
        <v>868</v>
      </c>
      <c r="C18" s="472" t="s">
        <v>869</v>
      </c>
      <c r="D18" s="472" t="s">
        <v>870</v>
      </c>
      <c r="E18" s="472" t="s">
        <v>871</v>
      </c>
      <c r="F18" s="474" t="s">
        <v>887</v>
      </c>
      <c r="G18" s="476"/>
      <c r="H18" s="475"/>
      <c r="I18" s="474" t="s">
        <v>888</v>
      </c>
      <c r="J18" s="476"/>
      <c r="K18" s="475"/>
      <c r="L18" s="512" t="s">
        <v>868</v>
      </c>
      <c r="M18" s="474" t="s">
        <v>889</v>
      </c>
      <c r="N18" s="476"/>
      <c r="O18" s="476"/>
      <c r="P18" s="475"/>
      <c r="Q18" s="474" t="s">
        <v>888</v>
      </c>
      <c r="R18" s="476"/>
      <c r="S18" s="476"/>
      <c r="T18" s="476"/>
      <c r="U18" s="476"/>
      <c r="V18" s="475"/>
    </row>
    <row r="19" spans="1:22" ht="15" customHeight="1">
      <c r="A19" s="159" t="s">
        <v>874</v>
      </c>
      <c r="B19" s="473"/>
      <c r="C19" s="473"/>
      <c r="D19" s="473"/>
      <c r="E19" s="473"/>
      <c r="F19" s="78" t="s">
        <v>875</v>
      </c>
      <c r="G19" s="78" t="s">
        <v>774</v>
      </c>
      <c r="H19" s="78" t="s">
        <v>775</v>
      </c>
      <c r="I19" s="78" t="s">
        <v>875</v>
      </c>
      <c r="J19" s="78" t="s">
        <v>774</v>
      </c>
      <c r="K19" s="78" t="s">
        <v>775</v>
      </c>
      <c r="L19" s="513"/>
      <c r="M19" s="78" t="s">
        <v>875</v>
      </c>
      <c r="N19" s="78" t="s">
        <v>774</v>
      </c>
      <c r="O19" s="474" t="s">
        <v>775</v>
      </c>
      <c r="P19" s="475"/>
      <c r="Q19" s="474" t="s">
        <v>875</v>
      </c>
      <c r="R19" s="475"/>
      <c r="S19" s="474" t="s">
        <v>774</v>
      </c>
      <c r="T19" s="475"/>
      <c r="U19" s="474" t="s">
        <v>775</v>
      </c>
      <c r="V19" s="475"/>
    </row>
    <row r="20" spans="1:22" ht="15" customHeight="1">
      <c r="A20" s="217" t="s">
        <v>890</v>
      </c>
      <c r="B20" s="8">
        <f>SUM(C20+D20+E20+F20+I20)</f>
        <v>9</v>
      </c>
      <c r="C20" s="106"/>
      <c r="D20" s="106"/>
      <c r="E20" s="106">
        <v>1</v>
      </c>
      <c r="F20" s="106">
        <f>SUM(G20:H20)</f>
        <v>6</v>
      </c>
      <c r="G20" s="106">
        <v>1</v>
      </c>
      <c r="H20" s="106">
        <v>5</v>
      </c>
      <c r="I20" s="106">
        <f>SUM(J20:K20)</f>
        <v>2</v>
      </c>
      <c r="J20" s="106"/>
      <c r="K20" s="106">
        <v>2</v>
      </c>
      <c r="L20" s="8">
        <f>SUM(Q20+M20)</f>
        <v>95</v>
      </c>
      <c r="M20" s="106">
        <f>SUM(N20:P20)</f>
        <v>19</v>
      </c>
      <c r="N20" s="106">
        <v>7</v>
      </c>
      <c r="O20" s="545">
        <v>12</v>
      </c>
      <c r="P20" s="546"/>
      <c r="Q20" s="545">
        <f>SUM(S20:V20)</f>
        <v>76</v>
      </c>
      <c r="R20" s="546"/>
      <c r="S20" s="545">
        <v>38</v>
      </c>
      <c r="T20" s="546"/>
      <c r="U20" s="545">
        <v>38</v>
      </c>
      <c r="V20" s="546"/>
    </row>
    <row r="21" spans="1:22" ht="15" customHeight="1">
      <c r="A21" s="217" t="s">
        <v>891</v>
      </c>
      <c r="B21" s="8">
        <f>SUM(C21+D21+E21+F21+I21)</f>
        <v>8</v>
      </c>
      <c r="C21" s="106"/>
      <c r="D21" s="106"/>
      <c r="E21" s="106">
        <v>2</v>
      </c>
      <c r="F21" s="106">
        <f>SUM(G21:H21)</f>
        <v>6</v>
      </c>
      <c r="G21" s="106"/>
      <c r="H21" s="106">
        <v>6</v>
      </c>
      <c r="I21" s="106">
        <f>SUM(J21:K21)</f>
        <v>0</v>
      </c>
      <c r="J21" s="106"/>
      <c r="K21" s="106"/>
      <c r="L21" s="8">
        <f>SUM(Q21+M21)</f>
        <v>66</v>
      </c>
      <c r="M21" s="106">
        <f>SUM(N21:P21)</f>
        <v>4</v>
      </c>
      <c r="N21" s="106">
        <v>3</v>
      </c>
      <c r="O21" s="545">
        <v>1</v>
      </c>
      <c r="P21" s="546"/>
      <c r="Q21" s="545">
        <f>SUM(S21:V21)</f>
        <v>62</v>
      </c>
      <c r="R21" s="546"/>
      <c r="S21" s="545">
        <v>28</v>
      </c>
      <c r="T21" s="546"/>
      <c r="U21" s="545">
        <v>34</v>
      </c>
      <c r="V21" s="546"/>
    </row>
    <row r="22" spans="1:22" ht="15" customHeight="1">
      <c r="A22" s="217" t="s">
        <v>892</v>
      </c>
      <c r="B22" s="8">
        <f>SUM(C22+D22+E22+F22+I22)</f>
        <v>5</v>
      </c>
      <c r="C22" s="106"/>
      <c r="D22" s="106"/>
      <c r="E22" s="106">
        <v>1</v>
      </c>
      <c r="F22" s="106">
        <f>SUM(G22:H22)</f>
        <v>3</v>
      </c>
      <c r="G22" s="106"/>
      <c r="H22" s="106">
        <v>3</v>
      </c>
      <c r="I22" s="106">
        <f>SUM(J22:K22)</f>
        <v>1</v>
      </c>
      <c r="J22" s="106"/>
      <c r="K22" s="106">
        <v>1</v>
      </c>
      <c r="L22" s="8">
        <f>SUM(Q22+M22)</f>
        <v>47</v>
      </c>
      <c r="M22" s="106">
        <f>SUM(N22:P22)</f>
        <v>8</v>
      </c>
      <c r="N22" s="106">
        <v>4</v>
      </c>
      <c r="O22" s="545">
        <v>4</v>
      </c>
      <c r="P22" s="546"/>
      <c r="Q22" s="545">
        <f>SUM(S22:V22)</f>
        <v>39</v>
      </c>
      <c r="R22" s="546"/>
      <c r="S22" s="545">
        <v>21</v>
      </c>
      <c r="T22" s="546"/>
      <c r="U22" s="545">
        <v>18</v>
      </c>
      <c r="V22" s="546"/>
    </row>
    <row r="23" spans="1:22" ht="15" customHeight="1">
      <c r="A23" s="214" t="s">
        <v>893</v>
      </c>
      <c r="B23" s="8">
        <f>SUM(C23+D23+E23+F23+I23)</f>
        <v>22</v>
      </c>
      <c r="C23" s="8">
        <f>SUM(C20:C22)</f>
        <v>0</v>
      </c>
      <c r="D23" s="8">
        <f>SUM(D20:D22)</f>
        <v>0</v>
      </c>
      <c r="E23" s="8">
        <f>SUM(E20:E22)</f>
        <v>4</v>
      </c>
      <c r="F23" s="106">
        <f>SUM(G23:H23)</f>
        <v>15</v>
      </c>
      <c r="G23" s="8">
        <f>SUM(G20:G22)</f>
        <v>1</v>
      </c>
      <c r="H23" s="8">
        <f>SUM(H20:H22)</f>
        <v>14</v>
      </c>
      <c r="I23" s="106">
        <f>SUM(J23:K23)</f>
        <v>3</v>
      </c>
      <c r="J23" s="8">
        <f>SUM(J20:J22)</f>
        <v>0</v>
      </c>
      <c r="K23" s="8">
        <f>SUM(K20:K22)</f>
        <v>3</v>
      </c>
      <c r="L23" s="8">
        <f>SUM(Q23+M23)</f>
        <v>208</v>
      </c>
      <c r="M23" s="106">
        <f>SUM(N23:P23)</f>
        <v>31</v>
      </c>
      <c r="N23" s="8">
        <f>SUM(N20:N22)</f>
        <v>14</v>
      </c>
      <c r="O23" s="545">
        <f>SUM(O20:P22)</f>
        <v>17</v>
      </c>
      <c r="P23" s="546"/>
      <c r="Q23" s="545">
        <f>SUM(S23:V23)</f>
        <v>177</v>
      </c>
      <c r="R23" s="546"/>
      <c r="S23" s="545">
        <f>SUM(S20:T22)</f>
        <v>87</v>
      </c>
      <c r="T23" s="546"/>
      <c r="U23" s="545">
        <f>SUM(U20:V22)</f>
        <v>90</v>
      </c>
      <c r="V23" s="546"/>
    </row>
    <row r="24" spans="1:22" ht="9" customHeight="1">
      <c r="A24" s="162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20.25" customHeight="1">
      <c r="A25" s="289" t="s">
        <v>894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</row>
    <row r="26" spans="1:22" ht="15.75" customHeight="1">
      <c r="A26" s="161" t="s">
        <v>865</v>
      </c>
      <c r="B26" s="474" t="s">
        <v>895</v>
      </c>
      <c r="C26" s="476"/>
      <c r="D26" s="476"/>
      <c r="E26" s="476"/>
      <c r="F26" s="476"/>
      <c r="G26" s="476"/>
      <c r="H26" s="476"/>
      <c r="I26" s="476"/>
      <c r="J26" s="476"/>
      <c r="K26" s="475"/>
      <c r="L26" s="474" t="s">
        <v>896</v>
      </c>
      <c r="M26" s="476"/>
      <c r="N26" s="476"/>
      <c r="O26" s="476"/>
      <c r="P26" s="476"/>
      <c r="Q26" s="476"/>
      <c r="R26" s="476"/>
      <c r="S26" s="476"/>
      <c r="T26" s="476"/>
      <c r="U26" s="476"/>
      <c r="V26" s="475"/>
    </row>
    <row r="27" spans="1:22" ht="15.75" customHeight="1">
      <c r="A27" s="158"/>
      <c r="B27" s="472" t="s">
        <v>868</v>
      </c>
      <c r="C27" s="474" t="s">
        <v>897</v>
      </c>
      <c r="D27" s="476"/>
      <c r="E27" s="475"/>
      <c r="F27" s="474" t="s">
        <v>872</v>
      </c>
      <c r="G27" s="476"/>
      <c r="H27" s="475"/>
      <c r="I27" s="474" t="s">
        <v>873</v>
      </c>
      <c r="J27" s="476"/>
      <c r="K27" s="475"/>
      <c r="L27" s="512" t="s">
        <v>868</v>
      </c>
      <c r="M27" s="474" t="s">
        <v>872</v>
      </c>
      <c r="N27" s="476"/>
      <c r="O27" s="476"/>
      <c r="P27" s="475"/>
      <c r="Q27" s="474" t="s">
        <v>873</v>
      </c>
      <c r="R27" s="476"/>
      <c r="S27" s="476"/>
      <c r="T27" s="476"/>
      <c r="U27" s="476"/>
      <c r="V27" s="475"/>
    </row>
    <row r="28" spans="1:22" ht="15.75" customHeight="1">
      <c r="A28" s="159" t="s">
        <v>898</v>
      </c>
      <c r="B28" s="473"/>
      <c r="C28" s="206" t="s">
        <v>869</v>
      </c>
      <c r="D28" s="206" t="s">
        <v>870</v>
      </c>
      <c r="E28" s="206" t="s">
        <v>871</v>
      </c>
      <c r="F28" s="78" t="s">
        <v>875</v>
      </c>
      <c r="G28" s="78" t="s">
        <v>774</v>
      </c>
      <c r="H28" s="78" t="s">
        <v>775</v>
      </c>
      <c r="I28" s="78" t="s">
        <v>875</v>
      </c>
      <c r="J28" s="78" t="s">
        <v>774</v>
      </c>
      <c r="K28" s="78" t="s">
        <v>775</v>
      </c>
      <c r="L28" s="513"/>
      <c r="M28" s="78" t="s">
        <v>875</v>
      </c>
      <c r="N28" s="78" t="s">
        <v>774</v>
      </c>
      <c r="O28" s="474" t="s">
        <v>775</v>
      </c>
      <c r="P28" s="475"/>
      <c r="Q28" s="474" t="s">
        <v>875</v>
      </c>
      <c r="R28" s="475"/>
      <c r="S28" s="474" t="s">
        <v>774</v>
      </c>
      <c r="T28" s="475"/>
      <c r="U28" s="474" t="s">
        <v>775</v>
      </c>
      <c r="V28" s="475"/>
    </row>
    <row r="29" spans="1:22" ht="15.75" customHeight="1">
      <c r="A29" s="217" t="s">
        <v>899</v>
      </c>
      <c r="B29" s="8">
        <f>SUM(C29+D29+E29+F29+I29)</f>
        <v>31</v>
      </c>
      <c r="C29" s="106">
        <v>0</v>
      </c>
      <c r="D29" s="106">
        <v>0</v>
      </c>
      <c r="E29" s="106"/>
      <c r="F29" s="106">
        <f>SUM(G29:H29)</f>
        <v>15</v>
      </c>
      <c r="G29" s="106">
        <v>8</v>
      </c>
      <c r="H29" s="106">
        <v>7</v>
      </c>
      <c r="I29" s="106">
        <f>SUM(J29:K29)</f>
        <v>16</v>
      </c>
      <c r="J29" s="106">
        <v>13</v>
      </c>
      <c r="K29" s="106">
        <v>3</v>
      </c>
      <c r="L29" s="8">
        <f>SUM(Q29+M29)</f>
        <v>658</v>
      </c>
      <c r="M29" s="106">
        <f>SUM(N29:P29)</f>
        <v>35</v>
      </c>
      <c r="N29" s="106"/>
      <c r="O29" s="545">
        <v>35</v>
      </c>
      <c r="P29" s="546"/>
      <c r="Q29" s="545">
        <f>SUM(S29:V29)</f>
        <v>623</v>
      </c>
      <c r="R29" s="546"/>
      <c r="S29" s="545"/>
      <c r="T29" s="546"/>
      <c r="U29" s="545">
        <v>623</v>
      </c>
      <c r="V29" s="546"/>
    </row>
    <row r="30" spans="1:22" ht="15.75" customHeight="1">
      <c r="A30" s="217" t="s">
        <v>900</v>
      </c>
      <c r="B30" s="8">
        <f>SUM(C30+D30+E30+F30+I30)</f>
        <v>44</v>
      </c>
      <c r="C30" s="106">
        <v>1</v>
      </c>
      <c r="D30" s="106">
        <v>0</v>
      </c>
      <c r="E30" s="106">
        <v>1</v>
      </c>
      <c r="F30" s="106">
        <f>SUM(G30:H30)</f>
        <v>31</v>
      </c>
      <c r="G30" s="106">
        <v>21</v>
      </c>
      <c r="H30" s="106">
        <v>10</v>
      </c>
      <c r="I30" s="106">
        <f>SUM(J30:K30)</f>
        <v>11</v>
      </c>
      <c r="J30" s="106">
        <v>11</v>
      </c>
      <c r="K30" s="106">
        <v>0</v>
      </c>
      <c r="L30" s="8">
        <f>SUM(Q30+M30)</f>
        <v>774</v>
      </c>
      <c r="M30" s="106">
        <f>SUM(N30:P30)</f>
        <v>85</v>
      </c>
      <c r="N30" s="106">
        <v>37</v>
      </c>
      <c r="O30" s="545">
        <v>48</v>
      </c>
      <c r="P30" s="546"/>
      <c r="Q30" s="545">
        <f>SUM(S30:V30)</f>
        <v>689</v>
      </c>
      <c r="R30" s="546"/>
      <c r="S30" s="545">
        <v>343</v>
      </c>
      <c r="T30" s="546"/>
      <c r="U30" s="545">
        <v>346</v>
      </c>
      <c r="V30" s="546"/>
    </row>
    <row r="31" spans="1:22" s="179" customFormat="1" ht="15.75" customHeight="1">
      <c r="A31" s="163" t="s">
        <v>893</v>
      </c>
      <c r="B31" s="8">
        <f>SUM(C31+D31+E31+F31+I31)</f>
        <v>75</v>
      </c>
      <c r="C31" s="8">
        <f>SUM(C29:C30)</f>
        <v>1</v>
      </c>
      <c r="D31" s="8">
        <f>SUM(D29:D30)</f>
        <v>0</v>
      </c>
      <c r="E31" s="8">
        <f>SUM(E29:E30)</f>
        <v>1</v>
      </c>
      <c r="F31" s="106">
        <f>SUM(G31:H31)</f>
        <v>46</v>
      </c>
      <c r="G31" s="8">
        <f>SUM(G29:G30)</f>
        <v>29</v>
      </c>
      <c r="H31" s="8">
        <f>SUM(H29:H30)</f>
        <v>17</v>
      </c>
      <c r="I31" s="106">
        <f>SUM(J31:K31)</f>
        <v>27</v>
      </c>
      <c r="J31" s="8">
        <f>SUM(J29:J30)</f>
        <v>24</v>
      </c>
      <c r="K31" s="8">
        <f>SUM(K29:K30)</f>
        <v>3</v>
      </c>
      <c r="L31" s="106">
        <f>SUM(Q31+M31)</f>
        <v>1432</v>
      </c>
      <c r="M31" s="106">
        <f>SUM(N31:P31)</f>
        <v>120</v>
      </c>
      <c r="N31" s="8">
        <f>SUM(N29:N30)</f>
        <v>37</v>
      </c>
      <c r="O31" s="545">
        <f>SUM(O29:P30)</f>
        <v>83</v>
      </c>
      <c r="P31" s="546"/>
      <c r="Q31" s="545">
        <f>SUM(S31:V31)</f>
        <v>1312</v>
      </c>
      <c r="R31" s="546"/>
      <c r="S31" s="545">
        <f>SUM(S29:T30)</f>
        <v>343</v>
      </c>
      <c r="T31" s="546"/>
      <c r="U31" s="545">
        <f>SUM(U29:V30)</f>
        <v>969</v>
      </c>
      <c r="V31" s="546"/>
    </row>
    <row r="32" spans="1:22" ht="9" customHeight="1">
      <c r="A32" s="162"/>
      <c r="B32" s="162"/>
      <c r="C32" s="162"/>
      <c r="D32" s="162"/>
      <c r="E32" s="86"/>
      <c r="F32" s="86"/>
      <c r="G32" s="86"/>
      <c r="H32" s="86"/>
      <c r="I32" s="86"/>
      <c r="J32" s="86"/>
      <c r="K32" s="86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20.25" customHeight="1">
      <c r="A33" s="289" t="s">
        <v>901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</row>
    <row r="34" spans="1:22" ht="15" customHeight="1">
      <c r="A34" s="161" t="s">
        <v>865</v>
      </c>
      <c r="B34" s="474" t="s">
        <v>895</v>
      </c>
      <c r="C34" s="476"/>
      <c r="D34" s="476"/>
      <c r="E34" s="476"/>
      <c r="F34" s="476"/>
      <c r="G34" s="476"/>
      <c r="H34" s="476"/>
      <c r="I34" s="476"/>
      <c r="J34" s="476"/>
      <c r="K34" s="475"/>
      <c r="L34" s="474" t="s">
        <v>896</v>
      </c>
      <c r="M34" s="476"/>
      <c r="N34" s="476"/>
      <c r="O34" s="476"/>
      <c r="P34" s="476"/>
      <c r="Q34" s="476"/>
      <c r="R34" s="476"/>
      <c r="S34" s="476"/>
      <c r="T34" s="476"/>
      <c r="U34" s="476"/>
      <c r="V34" s="475"/>
    </row>
    <row r="35" spans="1:22" ht="15" customHeight="1">
      <c r="A35" s="158"/>
      <c r="B35" s="472" t="s">
        <v>868</v>
      </c>
      <c r="C35" s="474" t="s">
        <v>897</v>
      </c>
      <c r="D35" s="476"/>
      <c r="E35" s="475"/>
      <c r="F35" s="474" t="s">
        <v>872</v>
      </c>
      <c r="G35" s="476"/>
      <c r="H35" s="475"/>
      <c r="I35" s="474" t="s">
        <v>873</v>
      </c>
      <c r="J35" s="476"/>
      <c r="K35" s="475"/>
      <c r="L35" s="512" t="s">
        <v>868</v>
      </c>
      <c r="M35" s="474" t="s">
        <v>872</v>
      </c>
      <c r="N35" s="476"/>
      <c r="O35" s="476"/>
      <c r="P35" s="475"/>
      <c r="Q35" s="474" t="s">
        <v>873</v>
      </c>
      <c r="R35" s="476"/>
      <c r="S35" s="476"/>
      <c r="T35" s="476"/>
      <c r="U35" s="476"/>
      <c r="V35" s="475"/>
    </row>
    <row r="36" spans="1:22" ht="15" customHeight="1">
      <c r="A36" s="159" t="s">
        <v>898</v>
      </c>
      <c r="B36" s="473"/>
      <c r="C36" s="206" t="s">
        <v>869</v>
      </c>
      <c r="D36" s="206" t="s">
        <v>870</v>
      </c>
      <c r="E36" s="206" t="s">
        <v>871</v>
      </c>
      <c r="F36" s="78" t="s">
        <v>875</v>
      </c>
      <c r="G36" s="78" t="s">
        <v>774</v>
      </c>
      <c r="H36" s="78" t="s">
        <v>775</v>
      </c>
      <c r="I36" s="78" t="s">
        <v>875</v>
      </c>
      <c r="J36" s="78" t="s">
        <v>774</v>
      </c>
      <c r="K36" s="78" t="s">
        <v>775</v>
      </c>
      <c r="L36" s="513"/>
      <c r="M36" s="78" t="s">
        <v>875</v>
      </c>
      <c r="N36" s="78" t="s">
        <v>774</v>
      </c>
      <c r="O36" s="474" t="s">
        <v>775</v>
      </c>
      <c r="P36" s="475"/>
      <c r="Q36" s="474" t="s">
        <v>875</v>
      </c>
      <c r="R36" s="475"/>
      <c r="S36" s="474" t="s">
        <v>774</v>
      </c>
      <c r="T36" s="475"/>
      <c r="U36" s="474" t="s">
        <v>775</v>
      </c>
      <c r="V36" s="475"/>
    </row>
    <row r="37" spans="1:22" ht="15" customHeight="1">
      <c r="A37" s="217" t="s">
        <v>902</v>
      </c>
      <c r="B37" s="8">
        <f>SUM(C37+D37+E37+F37+I37)</f>
        <v>76</v>
      </c>
      <c r="C37" s="106">
        <v>1</v>
      </c>
      <c r="D37" s="106"/>
      <c r="E37" s="106">
        <v>2</v>
      </c>
      <c r="F37" s="106">
        <f>SUM(G37:H37)</f>
        <v>51</v>
      </c>
      <c r="G37" s="106">
        <v>30</v>
      </c>
      <c r="H37" s="106">
        <v>21</v>
      </c>
      <c r="I37" s="106">
        <f>SUM(J37:K37)</f>
        <v>22</v>
      </c>
      <c r="J37" s="106">
        <v>15</v>
      </c>
      <c r="K37" s="106">
        <v>7</v>
      </c>
      <c r="L37" s="106">
        <f>SUM(Q37+M37)</f>
        <v>1100</v>
      </c>
      <c r="M37" s="106">
        <f>SUM(N37:P37)</f>
        <v>114</v>
      </c>
      <c r="N37" s="106"/>
      <c r="O37" s="545">
        <v>114</v>
      </c>
      <c r="P37" s="546"/>
      <c r="Q37" s="545">
        <f>SUM(S37:V37)</f>
        <v>986</v>
      </c>
      <c r="R37" s="546"/>
      <c r="S37" s="545"/>
      <c r="T37" s="546"/>
      <c r="U37" s="545">
        <v>986</v>
      </c>
      <c r="V37" s="546"/>
    </row>
    <row r="38" spans="1:22" ht="15" customHeight="1">
      <c r="A38" s="217" t="s">
        <v>903</v>
      </c>
      <c r="B38" s="8">
        <f>SUM(C38+D38+E38+F38+I38)</f>
        <v>63</v>
      </c>
      <c r="C38" s="106">
        <v>1</v>
      </c>
      <c r="D38" s="106"/>
      <c r="E38" s="106">
        <v>1</v>
      </c>
      <c r="F38" s="106">
        <f>SUM(G38:H38)</f>
        <v>38</v>
      </c>
      <c r="G38" s="106">
        <v>31</v>
      </c>
      <c r="H38" s="106">
        <v>7</v>
      </c>
      <c r="I38" s="106">
        <f>SUM(J38:K38)</f>
        <v>23</v>
      </c>
      <c r="J38" s="106">
        <v>22</v>
      </c>
      <c r="K38" s="106">
        <v>1</v>
      </c>
      <c r="L38" s="8">
        <f>SUM(Q38+M38)</f>
        <v>1015</v>
      </c>
      <c r="M38" s="106">
        <f>SUM(N38:P38)</f>
        <v>123</v>
      </c>
      <c r="N38" s="106">
        <v>58</v>
      </c>
      <c r="O38" s="545">
        <v>65</v>
      </c>
      <c r="P38" s="546"/>
      <c r="Q38" s="545">
        <f>SUM(S38:V38)</f>
        <v>892</v>
      </c>
      <c r="R38" s="546"/>
      <c r="S38" s="545">
        <v>469</v>
      </c>
      <c r="T38" s="546"/>
      <c r="U38" s="545">
        <v>423</v>
      </c>
      <c r="V38" s="546"/>
    </row>
    <row r="39" spans="1:22" ht="15" customHeight="1">
      <c r="A39" s="214" t="s">
        <v>904</v>
      </c>
      <c r="B39" s="8">
        <f>SUM(C39+D39+E39+F39+I39)</f>
        <v>139</v>
      </c>
      <c r="C39" s="8">
        <f>SUM(C37:C38)</f>
        <v>2</v>
      </c>
      <c r="D39" s="8">
        <f>SUM(D37:D38)</f>
        <v>0</v>
      </c>
      <c r="E39" s="8">
        <f>SUM(E37:E38)</f>
        <v>3</v>
      </c>
      <c r="F39" s="106">
        <f>SUM(G39:H39)</f>
        <v>89</v>
      </c>
      <c r="G39" s="8">
        <f>SUM(G37:G38)</f>
        <v>61</v>
      </c>
      <c r="H39" s="8">
        <f>SUM(H37:H38)</f>
        <v>28</v>
      </c>
      <c r="I39" s="106">
        <f>SUM(J39:K39)</f>
        <v>45</v>
      </c>
      <c r="J39" s="8">
        <f>SUM(J37:J38)</f>
        <v>37</v>
      </c>
      <c r="K39" s="8">
        <f>SUM(K37:K38)</f>
        <v>8</v>
      </c>
      <c r="L39" s="106">
        <f>SUM(Q39+M39)</f>
        <v>2115</v>
      </c>
      <c r="M39" s="106">
        <f>SUM(N39:P39)</f>
        <v>237</v>
      </c>
      <c r="N39" s="8">
        <f>SUM(N37:N38)</f>
        <v>58</v>
      </c>
      <c r="O39" s="545">
        <f>SUM(O37:P38)</f>
        <v>179</v>
      </c>
      <c r="P39" s="546"/>
      <c r="Q39" s="545">
        <f>SUM(S39:V39)</f>
        <v>1878</v>
      </c>
      <c r="R39" s="546"/>
      <c r="S39" s="545">
        <f>SUM(S37:T38)</f>
        <v>469</v>
      </c>
      <c r="T39" s="546"/>
      <c r="U39" s="545">
        <f>SUM(U37:V38)</f>
        <v>1409</v>
      </c>
      <c r="V39" s="546"/>
    </row>
    <row r="40" spans="1:22" ht="9" customHeight="1">
      <c r="A40" s="162"/>
      <c r="B40" s="84"/>
      <c r="C40" s="84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 ht="20.25" customHeight="1">
      <c r="A41" s="549" t="s">
        <v>905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</row>
    <row r="42" spans="1:22" ht="15" customHeight="1">
      <c r="A42" s="161" t="s">
        <v>865</v>
      </c>
      <c r="B42" s="551" t="s">
        <v>906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3"/>
    </row>
    <row r="43" spans="1:22" ht="15" customHeight="1">
      <c r="A43" s="158"/>
      <c r="B43" s="547" t="s">
        <v>868</v>
      </c>
      <c r="C43" s="547"/>
      <c r="D43" s="547" t="s">
        <v>869</v>
      </c>
      <c r="E43" s="547" t="s">
        <v>870</v>
      </c>
      <c r="F43" s="547" t="s">
        <v>871</v>
      </c>
      <c r="G43" s="547" t="s">
        <v>907</v>
      </c>
      <c r="H43" s="547"/>
      <c r="I43" s="547"/>
      <c r="J43" s="547"/>
      <c r="K43" s="547" t="s">
        <v>908</v>
      </c>
      <c r="L43" s="547"/>
      <c r="M43" s="547"/>
      <c r="N43" s="547"/>
      <c r="O43" s="547" t="s">
        <v>909</v>
      </c>
      <c r="P43" s="547"/>
      <c r="Q43" s="547"/>
      <c r="R43" s="547"/>
      <c r="S43" s="547"/>
      <c r="T43" s="547"/>
      <c r="U43" s="547"/>
      <c r="V43" s="547"/>
    </row>
    <row r="44" spans="1:22" ht="15" customHeight="1">
      <c r="A44" s="159" t="s">
        <v>910</v>
      </c>
      <c r="B44" s="547"/>
      <c r="C44" s="547"/>
      <c r="D44" s="547"/>
      <c r="E44" s="547"/>
      <c r="F44" s="547"/>
      <c r="G44" s="547" t="s">
        <v>875</v>
      </c>
      <c r="H44" s="547"/>
      <c r="I44" s="212" t="s">
        <v>911</v>
      </c>
      <c r="J44" s="212" t="s">
        <v>912</v>
      </c>
      <c r="K44" s="547" t="s">
        <v>875</v>
      </c>
      <c r="L44" s="547"/>
      <c r="M44" s="212" t="s">
        <v>911</v>
      </c>
      <c r="N44" s="212" t="s">
        <v>912</v>
      </c>
      <c r="O44" s="547" t="s">
        <v>875</v>
      </c>
      <c r="P44" s="547"/>
      <c r="Q44" s="547"/>
      <c r="R44" s="547" t="s">
        <v>911</v>
      </c>
      <c r="S44" s="547"/>
      <c r="T44" s="547" t="s">
        <v>912</v>
      </c>
      <c r="U44" s="547"/>
      <c r="V44" s="547"/>
    </row>
    <row r="45" spans="1:22" ht="15" customHeight="1">
      <c r="A45" s="554" t="s">
        <v>913</v>
      </c>
      <c r="B45" s="548">
        <f>SUM(D45:F45)+G45+K45+O45</f>
        <v>775</v>
      </c>
      <c r="C45" s="548"/>
      <c r="D45" s="213">
        <v>1</v>
      </c>
      <c r="E45" s="213">
        <v>0</v>
      </c>
      <c r="F45" s="213">
        <v>29</v>
      </c>
      <c r="G45" s="548">
        <f>SUM(I45:J45)</f>
        <v>81</v>
      </c>
      <c r="H45" s="548"/>
      <c r="I45" s="213">
        <v>19</v>
      </c>
      <c r="J45" s="213">
        <v>62</v>
      </c>
      <c r="K45" s="548">
        <f>SUM(M45:N45)</f>
        <v>350</v>
      </c>
      <c r="L45" s="548"/>
      <c r="M45" s="213">
        <v>80</v>
      </c>
      <c r="N45" s="213">
        <v>270</v>
      </c>
      <c r="O45" s="548">
        <f>SUM(R45:V45)</f>
        <v>314</v>
      </c>
      <c r="P45" s="548"/>
      <c r="Q45" s="548"/>
      <c r="R45" s="548">
        <v>178</v>
      </c>
      <c r="S45" s="548"/>
      <c r="T45" s="548">
        <v>136</v>
      </c>
      <c r="U45" s="548"/>
      <c r="V45" s="548"/>
    </row>
    <row r="46" spans="1:22" ht="13.5" customHeight="1">
      <c r="A46" s="555"/>
      <c r="B46" s="548" t="s">
        <v>914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</row>
    <row r="47" spans="1:22" ht="14.25" customHeight="1">
      <c r="A47" s="555"/>
      <c r="B47" s="547" t="s">
        <v>915</v>
      </c>
      <c r="C47" s="547"/>
      <c r="D47" s="547" t="s">
        <v>916</v>
      </c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</row>
    <row r="48" spans="1:22" ht="15" customHeight="1">
      <c r="A48" s="555"/>
      <c r="B48" s="547"/>
      <c r="C48" s="547"/>
      <c r="D48" s="294" t="s">
        <v>917</v>
      </c>
      <c r="E48" s="294"/>
      <c r="F48" s="294"/>
      <c r="G48" s="294" t="s">
        <v>774</v>
      </c>
      <c r="H48" s="294"/>
      <c r="I48" s="294"/>
      <c r="J48" s="294" t="s">
        <v>775</v>
      </c>
      <c r="K48" s="294"/>
      <c r="L48" s="294"/>
      <c r="M48" s="294" t="s">
        <v>918</v>
      </c>
      <c r="N48" s="294"/>
      <c r="O48" s="294"/>
      <c r="P48" s="294" t="s">
        <v>919</v>
      </c>
      <c r="Q48" s="294"/>
      <c r="R48" s="294"/>
      <c r="S48" s="294"/>
      <c r="T48" s="294" t="s">
        <v>920</v>
      </c>
      <c r="U48" s="294"/>
      <c r="V48" s="294"/>
    </row>
    <row r="49" spans="1:22" ht="13.5">
      <c r="A49" s="556"/>
      <c r="B49" s="370">
        <v>487</v>
      </c>
      <c r="C49" s="370"/>
      <c r="D49" s="370">
        <f>SUM(G49:L49)</f>
        <v>551632</v>
      </c>
      <c r="E49" s="370"/>
      <c r="F49" s="370"/>
      <c r="G49" s="370">
        <v>248203</v>
      </c>
      <c r="H49" s="370"/>
      <c r="I49" s="370"/>
      <c r="J49" s="370">
        <v>303429</v>
      </c>
      <c r="K49" s="370"/>
      <c r="L49" s="370"/>
      <c r="M49" s="370">
        <v>24549</v>
      </c>
      <c r="N49" s="370"/>
      <c r="O49" s="370"/>
      <c r="P49" s="370">
        <v>527083</v>
      </c>
      <c r="Q49" s="370"/>
      <c r="R49" s="370"/>
      <c r="S49" s="370"/>
      <c r="T49" s="370">
        <v>1624</v>
      </c>
      <c r="U49" s="370"/>
      <c r="V49" s="370"/>
    </row>
  </sheetData>
  <sheetProtection/>
  <mergeCells count="177">
    <mergeCell ref="T45:V45"/>
    <mergeCell ref="B46:V46"/>
    <mergeCell ref="B47:C48"/>
    <mergeCell ref="D47:V47"/>
    <mergeCell ref="D48:F48"/>
    <mergeCell ref="A45:A49"/>
    <mergeCell ref="G48:I48"/>
    <mergeCell ref="J48:L48"/>
    <mergeCell ref="M48:O48"/>
    <mergeCell ref="B49:C49"/>
    <mergeCell ref="P49:S49"/>
    <mergeCell ref="K45:L45"/>
    <mergeCell ref="O45:Q45"/>
    <mergeCell ref="R45:S45"/>
    <mergeCell ref="T49:V49"/>
    <mergeCell ref="D49:F49"/>
    <mergeCell ref="G49:I49"/>
    <mergeCell ref="J49:L49"/>
    <mergeCell ref="M49:O49"/>
    <mergeCell ref="P48:S48"/>
    <mergeCell ref="T48:V48"/>
    <mergeCell ref="B42:V42"/>
    <mergeCell ref="B43:C44"/>
    <mergeCell ref="F43:F44"/>
    <mergeCell ref="G43:J43"/>
    <mergeCell ref="K43:N43"/>
    <mergeCell ref="O43:V43"/>
    <mergeCell ref="O44:Q44"/>
    <mergeCell ref="R44:S44"/>
    <mergeCell ref="T44:V44"/>
    <mergeCell ref="C35:E35"/>
    <mergeCell ref="F35:H35"/>
    <mergeCell ref="I35:K35"/>
    <mergeCell ref="L35:L36"/>
    <mergeCell ref="M35:P35"/>
    <mergeCell ref="Q35:V35"/>
    <mergeCell ref="S36:T36"/>
    <mergeCell ref="U36:V36"/>
    <mergeCell ref="Q36:R36"/>
    <mergeCell ref="U28:V28"/>
    <mergeCell ref="B27:B28"/>
    <mergeCell ref="O31:P31"/>
    <mergeCell ref="Q31:R31"/>
    <mergeCell ref="S31:T31"/>
    <mergeCell ref="U31:V31"/>
    <mergeCell ref="U30:V30"/>
    <mergeCell ref="U21:V21"/>
    <mergeCell ref="S22:T22"/>
    <mergeCell ref="F27:H27"/>
    <mergeCell ref="I27:K27"/>
    <mergeCell ref="B35:B36"/>
    <mergeCell ref="Q27:V27"/>
    <mergeCell ref="O29:P29"/>
    <mergeCell ref="Q29:R29"/>
    <mergeCell ref="S29:T29"/>
    <mergeCell ref="U29:V29"/>
    <mergeCell ref="O19:P19"/>
    <mergeCell ref="Q19:R19"/>
    <mergeCell ref="S19:T19"/>
    <mergeCell ref="M18:P18"/>
    <mergeCell ref="C27:E27"/>
    <mergeCell ref="L26:V26"/>
    <mergeCell ref="Q23:R23"/>
    <mergeCell ref="S23:T23"/>
    <mergeCell ref="Q21:R21"/>
    <mergeCell ref="S21:T21"/>
    <mergeCell ref="U19:V19"/>
    <mergeCell ref="Q37:R37"/>
    <mergeCell ref="S37:T37"/>
    <mergeCell ref="U37:V37"/>
    <mergeCell ref="A41:V41"/>
    <mergeCell ref="O39:P39"/>
    <mergeCell ref="Q39:R39"/>
    <mergeCell ref="S39:T39"/>
    <mergeCell ref="U39:V39"/>
    <mergeCell ref="Q22:R22"/>
    <mergeCell ref="O38:P38"/>
    <mergeCell ref="U22:V22"/>
    <mergeCell ref="O30:P30"/>
    <mergeCell ref="Q30:R30"/>
    <mergeCell ref="S30:T30"/>
    <mergeCell ref="O28:P28"/>
    <mergeCell ref="M27:P27"/>
    <mergeCell ref="Q28:R28"/>
    <mergeCell ref="S28:T28"/>
    <mergeCell ref="S38:T38"/>
    <mergeCell ref="B26:K26"/>
    <mergeCell ref="Q10:R10"/>
    <mergeCell ref="Q14:R14"/>
    <mergeCell ref="Q18:V18"/>
    <mergeCell ref="S13:T13"/>
    <mergeCell ref="U14:V14"/>
    <mergeCell ref="U13:V13"/>
    <mergeCell ref="Q13:R13"/>
    <mergeCell ref="B17:K17"/>
    <mergeCell ref="L17:V17"/>
    <mergeCell ref="Q7:R7"/>
    <mergeCell ref="S14:T14"/>
    <mergeCell ref="U11:V11"/>
    <mergeCell ref="S11:T11"/>
    <mergeCell ref="S12:T12"/>
    <mergeCell ref="U12:V12"/>
    <mergeCell ref="Q12:R12"/>
    <mergeCell ref="Q11:R11"/>
    <mergeCell ref="U7:V7"/>
    <mergeCell ref="S7:T7"/>
    <mergeCell ref="L2:V2"/>
    <mergeCell ref="O4:P4"/>
    <mergeCell ref="U4:V4"/>
    <mergeCell ref="M3:P3"/>
    <mergeCell ref="Q3:V3"/>
    <mergeCell ref="L3:L4"/>
    <mergeCell ref="O5:P5"/>
    <mergeCell ref="Q4:R4"/>
    <mergeCell ref="Q5:R5"/>
    <mergeCell ref="S4:T4"/>
    <mergeCell ref="S5:T5"/>
    <mergeCell ref="S6:T6"/>
    <mergeCell ref="O7:P7"/>
    <mergeCell ref="A1:V1"/>
    <mergeCell ref="A16:V16"/>
    <mergeCell ref="Q6:R6"/>
    <mergeCell ref="U5:V5"/>
    <mergeCell ref="O6:P6"/>
    <mergeCell ref="O13:P13"/>
    <mergeCell ref="O11:P11"/>
    <mergeCell ref="O12:P12"/>
    <mergeCell ref="O9:P9"/>
    <mergeCell ref="U6:V6"/>
    <mergeCell ref="O10:P10"/>
    <mergeCell ref="B2:K2"/>
    <mergeCell ref="B3:B4"/>
    <mergeCell ref="C3:C4"/>
    <mergeCell ref="D3:D4"/>
    <mergeCell ref="E3:E4"/>
    <mergeCell ref="F3:H3"/>
    <mergeCell ref="I3:K3"/>
    <mergeCell ref="Q9:R9"/>
    <mergeCell ref="O14:P14"/>
    <mergeCell ref="U8:V8"/>
    <mergeCell ref="S9:T9"/>
    <mergeCell ref="S10:T10"/>
    <mergeCell ref="U9:V9"/>
    <mergeCell ref="S8:T8"/>
    <mergeCell ref="Q8:R8"/>
    <mergeCell ref="U10:V10"/>
    <mergeCell ref="O8:P8"/>
    <mergeCell ref="B18:B19"/>
    <mergeCell ref="C18:C19"/>
    <mergeCell ref="I18:K18"/>
    <mergeCell ref="L18:L19"/>
    <mergeCell ref="K44:L44"/>
    <mergeCell ref="B45:C45"/>
    <mergeCell ref="G45:H45"/>
    <mergeCell ref="D18:D19"/>
    <mergeCell ref="E18:E19"/>
    <mergeCell ref="F18:H18"/>
    <mergeCell ref="D43:D44"/>
    <mergeCell ref="E43:E44"/>
    <mergeCell ref="G44:H44"/>
    <mergeCell ref="O22:P22"/>
    <mergeCell ref="O23:P23"/>
    <mergeCell ref="L27:L28"/>
    <mergeCell ref="O36:P36"/>
    <mergeCell ref="A33:V33"/>
    <mergeCell ref="B34:K34"/>
    <mergeCell ref="L34:V34"/>
    <mergeCell ref="Q20:R20"/>
    <mergeCell ref="S20:T20"/>
    <mergeCell ref="U20:V20"/>
    <mergeCell ref="U38:V38"/>
    <mergeCell ref="U23:V23"/>
    <mergeCell ref="A25:V25"/>
    <mergeCell ref="O21:P21"/>
    <mergeCell ref="O37:P37"/>
    <mergeCell ref="O20:P20"/>
    <mergeCell ref="Q38:R38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5">
      <selection activeCell="O37" sqref="O37"/>
    </sheetView>
  </sheetViews>
  <sheetFormatPr defaultColWidth="8.88671875" defaultRowHeight="13.5"/>
  <cols>
    <col min="1" max="1" width="15.99609375" style="156" customWidth="1"/>
    <col min="2" max="2" width="3.99609375" style="156" customWidth="1"/>
    <col min="3" max="5" width="3.77734375" style="156" customWidth="1"/>
    <col min="6" max="6" width="3.99609375" style="156" customWidth="1"/>
    <col min="7" max="8" width="3.88671875" style="156" customWidth="1"/>
    <col min="9" max="9" width="3.99609375" style="156" customWidth="1"/>
    <col min="10" max="10" width="3.88671875" style="156" customWidth="1"/>
    <col min="11" max="11" width="4.10546875" style="156" customWidth="1"/>
    <col min="12" max="14" width="7.6640625" style="156" customWidth="1"/>
    <col min="15" max="16384" width="8.88671875" style="156" customWidth="1"/>
  </cols>
  <sheetData>
    <row r="1" spans="1:14" ht="24" customHeight="1">
      <c r="A1" s="549" t="s">
        <v>450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12.75" customHeight="1">
      <c r="A2" s="165" t="s">
        <v>312</v>
      </c>
      <c r="B2" s="474" t="s">
        <v>451</v>
      </c>
      <c r="C2" s="476"/>
      <c r="D2" s="476"/>
      <c r="E2" s="476"/>
      <c r="F2" s="476"/>
      <c r="G2" s="476"/>
      <c r="H2" s="476"/>
      <c r="I2" s="476"/>
      <c r="J2" s="476"/>
      <c r="K2" s="475"/>
      <c r="L2" s="474" t="s">
        <v>453</v>
      </c>
      <c r="M2" s="476"/>
      <c r="N2" s="475"/>
    </row>
    <row r="3" spans="1:14" ht="12.75" customHeight="1">
      <c r="A3" s="158"/>
      <c r="B3" s="472" t="s">
        <v>86</v>
      </c>
      <c r="C3" s="474" t="s">
        <v>448</v>
      </c>
      <c r="D3" s="476"/>
      <c r="E3" s="475"/>
      <c r="F3" s="474" t="s">
        <v>358</v>
      </c>
      <c r="G3" s="476"/>
      <c r="H3" s="475"/>
      <c r="I3" s="474" t="s">
        <v>359</v>
      </c>
      <c r="J3" s="476"/>
      <c r="K3" s="475"/>
      <c r="L3" s="472" t="s">
        <v>452</v>
      </c>
      <c r="M3" s="472" t="s">
        <v>0</v>
      </c>
      <c r="N3" s="472" t="s">
        <v>6</v>
      </c>
    </row>
    <row r="4" spans="1:14" ht="12.75" customHeight="1">
      <c r="A4" s="220" t="s">
        <v>268</v>
      </c>
      <c r="B4" s="473"/>
      <c r="C4" s="78" t="s">
        <v>87</v>
      </c>
      <c r="D4" s="78" t="s">
        <v>88</v>
      </c>
      <c r="E4" s="78" t="s">
        <v>89</v>
      </c>
      <c r="F4" s="78" t="s">
        <v>5</v>
      </c>
      <c r="G4" s="78" t="s">
        <v>0</v>
      </c>
      <c r="H4" s="78" t="s">
        <v>6</v>
      </c>
      <c r="I4" s="78" t="s">
        <v>5</v>
      </c>
      <c r="J4" s="78" t="s">
        <v>0</v>
      </c>
      <c r="K4" s="78" t="s">
        <v>6</v>
      </c>
      <c r="L4" s="473"/>
      <c r="M4" s="473"/>
      <c r="N4" s="473"/>
    </row>
    <row r="5" spans="1:14" ht="12.75" customHeight="1">
      <c r="A5" s="166" t="s">
        <v>185</v>
      </c>
      <c r="B5" s="8">
        <f>SUM(C5+D5+E5+F5+I5)</f>
        <v>6</v>
      </c>
      <c r="C5" s="106"/>
      <c r="D5" s="106"/>
      <c r="E5" s="106"/>
      <c r="F5" s="106">
        <f>SUM(G5:H5)</f>
        <v>6</v>
      </c>
      <c r="G5" s="106">
        <v>0</v>
      </c>
      <c r="H5" s="106">
        <v>6</v>
      </c>
      <c r="I5" s="106">
        <f>SUM(J5:K5)</f>
        <v>0</v>
      </c>
      <c r="J5" s="106"/>
      <c r="K5" s="106"/>
      <c r="L5" s="8">
        <f>SUM(M5:N5)</f>
        <v>41829</v>
      </c>
      <c r="M5" s="106">
        <v>3346</v>
      </c>
      <c r="N5" s="106">
        <v>38483</v>
      </c>
    </row>
    <row r="6" spans="1:14" ht="12.75" customHeight="1">
      <c r="A6" s="166" t="s">
        <v>85</v>
      </c>
      <c r="B6" s="8">
        <f>SUM(C6+D6+E6+F6+I6)</f>
        <v>14</v>
      </c>
      <c r="C6" s="106">
        <v>1</v>
      </c>
      <c r="D6" s="106"/>
      <c r="E6" s="106"/>
      <c r="F6" s="106">
        <f>SUM(G6:H6)</f>
        <v>9</v>
      </c>
      <c r="G6" s="106">
        <v>2</v>
      </c>
      <c r="H6" s="106">
        <v>7</v>
      </c>
      <c r="I6" s="106">
        <f>SUM(J6:K6)</f>
        <v>4</v>
      </c>
      <c r="J6" s="106">
        <v>1</v>
      </c>
      <c r="K6" s="106">
        <v>3</v>
      </c>
      <c r="L6" s="8">
        <f>SUM(M6:N6)</f>
        <v>117107</v>
      </c>
      <c r="M6" s="106">
        <v>38943</v>
      </c>
      <c r="N6" s="106">
        <v>78164</v>
      </c>
    </row>
    <row r="7" spans="1:14" ht="12.75" customHeight="1">
      <c r="A7" s="178" t="s">
        <v>713</v>
      </c>
      <c r="B7" s="8">
        <f>SUM(C7+D7+E7+F7+I7)</f>
        <v>49</v>
      </c>
      <c r="C7" s="106">
        <v>1</v>
      </c>
      <c r="D7" s="106"/>
      <c r="E7" s="106"/>
      <c r="F7" s="106">
        <f>SUM(G7:H7)</f>
        <v>21</v>
      </c>
      <c r="G7" s="106">
        <v>8</v>
      </c>
      <c r="H7" s="106">
        <v>13</v>
      </c>
      <c r="I7" s="106">
        <f>SUM(J7:K7)</f>
        <v>27</v>
      </c>
      <c r="J7" s="106">
        <v>13</v>
      </c>
      <c r="K7" s="106">
        <v>14</v>
      </c>
      <c r="L7" s="8">
        <f>SUM(M7:N7)</f>
        <v>2580</v>
      </c>
      <c r="M7" s="106">
        <v>870</v>
      </c>
      <c r="N7" s="106">
        <v>1710</v>
      </c>
    </row>
    <row r="8" spans="1:14" ht="12.75" customHeight="1">
      <c r="A8" s="207" t="s">
        <v>595</v>
      </c>
      <c r="B8" s="8">
        <f>SUM(C8+D8+E8+F8+I8)</f>
        <v>23</v>
      </c>
      <c r="C8" s="106">
        <v>1</v>
      </c>
      <c r="D8" s="106"/>
      <c r="E8" s="106"/>
      <c r="F8" s="106">
        <f>SUM(G8:H8)</f>
        <v>7</v>
      </c>
      <c r="G8" s="106">
        <v>2</v>
      </c>
      <c r="H8" s="106">
        <v>5</v>
      </c>
      <c r="I8" s="106">
        <f>SUM(J8:K8)</f>
        <v>15</v>
      </c>
      <c r="J8" s="106">
        <v>4</v>
      </c>
      <c r="K8" s="106">
        <v>11</v>
      </c>
      <c r="L8" s="8">
        <f>SUM(M8:N8)</f>
        <v>125000</v>
      </c>
      <c r="M8" s="106">
        <v>37500</v>
      </c>
      <c r="N8" s="106">
        <v>87500</v>
      </c>
    </row>
    <row r="9" spans="1:14" ht="12.75" customHeight="1">
      <c r="A9" s="214" t="s">
        <v>454</v>
      </c>
      <c r="B9" s="52">
        <f>SUM(C9+D9+E9+F9+I9)</f>
        <v>92</v>
      </c>
      <c r="C9" s="8">
        <f>SUM(C6:C8)</f>
        <v>3</v>
      </c>
      <c r="D9" s="8">
        <f>SUM(D5:D7)</f>
        <v>0</v>
      </c>
      <c r="E9" s="8">
        <f>SUM(E5:E7)</f>
        <v>0</v>
      </c>
      <c r="F9" s="106">
        <f>SUM(G9:H9)</f>
        <v>43</v>
      </c>
      <c r="G9" s="8">
        <f aca="true" t="shared" si="0" ref="G9:N9">SUM(G5:G8)</f>
        <v>12</v>
      </c>
      <c r="H9" s="8">
        <f t="shared" si="0"/>
        <v>31</v>
      </c>
      <c r="I9" s="8">
        <f t="shared" si="0"/>
        <v>46</v>
      </c>
      <c r="J9" s="8">
        <f t="shared" si="0"/>
        <v>18</v>
      </c>
      <c r="K9" s="8">
        <f t="shared" si="0"/>
        <v>28</v>
      </c>
      <c r="L9" s="8">
        <f t="shared" si="0"/>
        <v>286516</v>
      </c>
      <c r="M9" s="8">
        <f t="shared" si="0"/>
        <v>80659</v>
      </c>
      <c r="N9" s="8">
        <f t="shared" si="0"/>
        <v>205857</v>
      </c>
    </row>
    <row r="10" spans="1:14" ht="10.5" customHeight="1">
      <c r="A10" s="218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24" customHeight="1">
      <c r="A11" s="549" t="s">
        <v>460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</row>
    <row r="12" spans="1:14" ht="15.75" customHeight="1">
      <c r="A12" s="557" t="s">
        <v>461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</row>
    <row r="13" spans="1:14" ht="13.5" customHeight="1">
      <c r="A13" s="165" t="s">
        <v>312</v>
      </c>
      <c r="B13" s="489" t="s">
        <v>451</v>
      </c>
      <c r="C13" s="558"/>
      <c r="D13" s="558"/>
      <c r="E13" s="558"/>
      <c r="F13" s="558"/>
      <c r="G13" s="558"/>
      <c r="H13" s="558"/>
      <c r="I13" s="558"/>
      <c r="J13" s="558"/>
      <c r="K13" s="490"/>
      <c r="L13" s="489" t="s">
        <v>361</v>
      </c>
      <c r="M13" s="558"/>
      <c r="N13" s="490"/>
    </row>
    <row r="14" spans="1:14" ht="13.5" customHeight="1">
      <c r="A14" s="158"/>
      <c r="B14" s="472" t="s">
        <v>86</v>
      </c>
      <c r="C14" s="474" t="s">
        <v>448</v>
      </c>
      <c r="D14" s="476"/>
      <c r="E14" s="475"/>
      <c r="F14" s="474" t="s">
        <v>358</v>
      </c>
      <c r="G14" s="476"/>
      <c r="H14" s="475"/>
      <c r="I14" s="474" t="s">
        <v>359</v>
      </c>
      <c r="J14" s="476"/>
      <c r="K14" s="475"/>
      <c r="L14" s="472" t="s">
        <v>452</v>
      </c>
      <c r="M14" s="472" t="s">
        <v>0</v>
      </c>
      <c r="N14" s="472" t="s">
        <v>6</v>
      </c>
    </row>
    <row r="15" spans="1:14" ht="13.5" customHeight="1">
      <c r="A15" s="220" t="s">
        <v>268</v>
      </c>
      <c r="B15" s="473"/>
      <c r="C15" s="78" t="s">
        <v>87</v>
      </c>
      <c r="D15" s="78" t="s">
        <v>88</v>
      </c>
      <c r="E15" s="78" t="s">
        <v>89</v>
      </c>
      <c r="F15" s="78" t="s">
        <v>5</v>
      </c>
      <c r="G15" s="78" t="s">
        <v>0</v>
      </c>
      <c r="H15" s="78" t="s">
        <v>6</v>
      </c>
      <c r="I15" s="78" t="s">
        <v>5</v>
      </c>
      <c r="J15" s="78" t="s">
        <v>0</v>
      </c>
      <c r="K15" s="78" t="s">
        <v>6</v>
      </c>
      <c r="L15" s="473"/>
      <c r="M15" s="473"/>
      <c r="N15" s="473"/>
    </row>
    <row r="16" spans="1:14" ht="13.5" customHeight="1">
      <c r="A16" s="220" t="s">
        <v>449</v>
      </c>
      <c r="B16" s="8">
        <f aca="true" t="shared" si="1" ref="B16:B22">SUM(C16+D16+E16+F16+I16)</f>
        <v>1</v>
      </c>
      <c r="C16" s="106">
        <v>1</v>
      </c>
      <c r="D16" s="106"/>
      <c r="E16" s="106"/>
      <c r="F16" s="106">
        <f aca="true" t="shared" si="2" ref="F16:F22">SUM(G16:H16)</f>
        <v>0</v>
      </c>
      <c r="G16" s="106"/>
      <c r="H16" s="106"/>
      <c r="I16" s="106">
        <f>SUM(J16:K16)</f>
        <v>0</v>
      </c>
      <c r="J16" s="106">
        <v>0</v>
      </c>
      <c r="K16" s="106">
        <v>0</v>
      </c>
      <c r="L16" s="8">
        <f aca="true" t="shared" si="3" ref="L16:L27">SUM(M16:N16)</f>
        <v>55260</v>
      </c>
      <c r="M16" s="106">
        <v>51000</v>
      </c>
      <c r="N16" s="106">
        <v>4260</v>
      </c>
    </row>
    <row r="17" spans="1:14" ht="13.5" customHeight="1">
      <c r="A17" s="216" t="s">
        <v>456</v>
      </c>
      <c r="B17" s="8">
        <f t="shared" si="1"/>
        <v>3</v>
      </c>
      <c r="C17" s="106">
        <v>1</v>
      </c>
      <c r="D17" s="106"/>
      <c r="E17" s="106"/>
      <c r="F17" s="106">
        <f t="shared" si="2"/>
        <v>2</v>
      </c>
      <c r="G17" s="106">
        <v>1</v>
      </c>
      <c r="H17" s="106">
        <v>1</v>
      </c>
      <c r="I17" s="106">
        <f>SUM(J17:K17)</f>
        <v>0</v>
      </c>
      <c r="J17" s="106">
        <v>0</v>
      </c>
      <c r="K17" s="106">
        <v>0</v>
      </c>
      <c r="L17" s="8">
        <f t="shared" si="3"/>
        <v>30000</v>
      </c>
      <c r="M17" s="106">
        <v>17500</v>
      </c>
      <c r="N17" s="106">
        <v>12500</v>
      </c>
    </row>
    <row r="18" spans="1:14" ht="13.5" customHeight="1">
      <c r="A18" s="216" t="s">
        <v>455</v>
      </c>
      <c r="B18" s="8">
        <f t="shared" si="1"/>
        <v>3</v>
      </c>
      <c r="C18" s="106">
        <v>1</v>
      </c>
      <c r="D18" s="106"/>
      <c r="E18" s="106"/>
      <c r="F18" s="106">
        <f t="shared" si="2"/>
        <v>2</v>
      </c>
      <c r="G18" s="106"/>
      <c r="H18" s="106">
        <v>2</v>
      </c>
      <c r="I18" s="106">
        <f>SUM(J18:K18)</f>
        <v>0</v>
      </c>
      <c r="J18" s="106">
        <v>0</v>
      </c>
      <c r="K18" s="106">
        <v>0</v>
      </c>
      <c r="L18" s="8">
        <f t="shared" si="3"/>
        <v>22250</v>
      </c>
      <c r="M18" s="106">
        <v>8000</v>
      </c>
      <c r="N18" s="106">
        <v>14250</v>
      </c>
    </row>
    <row r="19" spans="1:14" ht="13.5" customHeight="1">
      <c r="A19" s="216" t="s">
        <v>481</v>
      </c>
      <c r="B19" s="8">
        <f t="shared" si="1"/>
        <v>4</v>
      </c>
      <c r="C19" s="106"/>
      <c r="D19" s="106"/>
      <c r="E19" s="106"/>
      <c r="F19" s="106">
        <f t="shared" si="2"/>
        <v>4</v>
      </c>
      <c r="G19" s="106"/>
      <c r="H19" s="106">
        <v>4</v>
      </c>
      <c r="I19" s="106"/>
      <c r="J19" s="106"/>
      <c r="K19" s="106"/>
      <c r="L19" s="8">
        <f t="shared" si="3"/>
        <v>10360</v>
      </c>
      <c r="M19" s="106">
        <v>1960</v>
      </c>
      <c r="N19" s="106">
        <v>8400</v>
      </c>
    </row>
    <row r="20" spans="1:14" ht="13.5" customHeight="1">
      <c r="A20" s="216" t="s">
        <v>765</v>
      </c>
      <c r="B20" s="8"/>
      <c r="C20" s="106"/>
      <c r="D20" s="106"/>
      <c r="E20" s="106">
        <v>3</v>
      </c>
      <c r="F20" s="106"/>
      <c r="G20" s="106">
        <v>2</v>
      </c>
      <c r="H20" s="106">
        <v>5</v>
      </c>
      <c r="I20" s="106"/>
      <c r="J20" s="106">
        <v>6</v>
      </c>
      <c r="K20" s="106">
        <v>7</v>
      </c>
      <c r="L20" s="8">
        <f t="shared" si="3"/>
        <v>9500</v>
      </c>
      <c r="M20" s="106">
        <v>5250</v>
      </c>
      <c r="N20" s="106">
        <v>4250</v>
      </c>
    </row>
    <row r="21" spans="1:14" ht="13.5" customHeight="1">
      <c r="A21" s="216" t="s">
        <v>490</v>
      </c>
      <c r="B21" s="8">
        <f t="shared" si="1"/>
        <v>1</v>
      </c>
      <c r="C21" s="106"/>
      <c r="D21" s="106"/>
      <c r="E21" s="106"/>
      <c r="F21" s="106">
        <f t="shared" si="2"/>
        <v>1</v>
      </c>
      <c r="G21" s="106"/>
      <c r="H21" s="106">
        <v>1</v>
      </c>
      <c r="I21" s="106"/>
      <c r="J21" s="106"/>
      <c r="K21" s="106"/>
      <c r="L21" s="8">
        <f t="shared" si="3"/>
        <v>1825</v>
      </c>
      <c r="M21" s="106"/>
      <c r="N21" s="106">
        <v>1825</v>
      </c>
    </row>
    <row r="22" spans="1:14" ht="13.5" customHeight="1">
      <c r="A22" s="216" t="s">
        <v>473</v>
      </c>
      <c r="B22" s="8">
        <f t="shared" si="1"/>
        <v>2</v>
      </c>
      <c r="C22" s="106"/>
      <c r="D22" s="106"/>
      <c r="E22" s="106">
        <v>2</v>
      </c>
      <c r="F22" s="106">
        <f t="shared" si="2"/>
        <v>0</v>
      </c>
      <c r="G22" s="106"/>
      <c r="H22" s="106"/>
      <c r="I22" s="106"/>
      <c r="J22" s="106"/>
      <c r="K22" s="106">
        <v>1</v>
      </c>
      <c r="L22" s="8">
        <f t="shared" si="3"/>
        <v>3370</v>
      </c>
      <c r="M22" s="106">
        <v>940</v>
      </c>
      <c r="N22" s="106">
        <v>2430</v>
      </c>
    </row>
    <row r="23" spans="1:14" ht="13.5" customHeight="1">
      <c r="A23" s="216" t="s">
        <v>493</v>
      </c>
      <c r="B23" s="8">
        <f>SUM(C23+D23+E23+F23+I23)</f>
        <v>2</v>
      </c>
      <c r="C23" s="106">
        <v>1</v>
      </c>
      <c r="D23" s="106"/>
      <c r="E23" s="106"/>
      <c r="F23" s="106">
        <f>SUM(G23:H23)</f>
        <v>1</v>
      </c>
      <c r="G23" s="106"/>
      <c r="H23" s="106">
        <v>1</v>
      </c>
      <c r="I23" s="106">
        <f>SUM(J23:K23)</f>
        <v>0</v>
      </c>
      <c r="J23" s="106">
        <v>0</v>
      </c>
      <c r="K23" s="106">
        <v>0</v>
      </c>
      <c r="L23" s="8">
        <f t="shared" si="3"/>
        <v>27922</v>
      </c>
      <c r="M23" s="106">
        <v>14376</v>
      </c>
      <c r="N23" s="106">
        <v>13546</v>
      </c>
    </row>
    <row r="24" spans="1:14" ht="13.5" customHeight="1">
      <c r="A24" s="216" t="s">
        <v>459</v>
      </c>
      <c r="B24" s="8">
        <f>SUM(C24+D24+E24+F24+I24)</f>
        <v>1</v>
      </c>
      <c r="C24" s="106">
        <v>1</v>
      </c>
      <c r="D24" s="106"/>
      <c r="E24" s="106"/>
      <c r="F24" s="106">
        <f>SUM(G24:H24)</f>
        <v>0</v>
      </c>
      <c r="G24" s="106"/>
      <c r="H24" s="106"/>
      <c r="I24" s="106">
        <f>SUM(J24:K24)</f>
        <v>0</v>
      </c>
      <c r="J24" s="106"/>
      <c r="K24" s="106">
        <v>0</v>
      </c>
      <c r="L24" s="8">
        <f t="shared" si="3"/>
        <v>31878</v>
      </c>
      <c r="M24" s="106">
        <v>7337</v>
      </c>
      <c r="N24" s="106">
        <v>24541</v>
      </c>
    </row>
    <row r="25" spans="1:14" ht="13.5" customHeight="1">
      <c r="A25" s="216" t="s">
        <v>457</v>
      </c>
      <c r="B25" s="8">
        <f>SUM(C25+D25+E25+F25+I25)</f>
        <v>2</v>
      </c>
      <c r="C25" s="106"/>
      <c r="D25" s="106"/>
      <c r="E25" s="106"/>
      <c r="F25" s="106">
        <f>SUM(G25:H25)</f>
        <v>2</v>
      </c>
      <c r="G25" s="106"/>
      <c r="H25" s="106">
        <v>2</v>
      </c>
      <c r="I25" s="106">
        <f>SUM(J25:K25)</f>
        <v>0</v>
      </c>
      <c r="J25" s="106">
        <v>0</v>
      </c>
      <c r="K25" s="106">
        <v>0</v>
      </c>
      <c r="L25" s="8">
        <f t="shared" si="3"/>
        <v>100622</v>
      </c>
      <c r="M25" s="106">
        <v>70436</v>
      </c>
      <c r="N25" s="106">
        <v>30186</v>
      </c>
    </row>
    <row r="26" spans="1:14" ht="13.5" customHeight="1">
      <c r="A26" s="216" t="s">
        <v>458</v>
      </c>
      <c r="B26" s="8">
        <f>SUM(C26+D26+E26+F26+I26)</f>
        <v>1</v>
      </c>
      <c r="C26" s="106"/>
      <c r="D26" s="106"/>
      <c r="E26" s="106"/>
      <c r="F26" s="106">
        <f>SUM(G26:H26)</f>
        <v>1</v>
      </c>
      <c r="G26" s="106"/>
      <c r="H26" s="106">
        <v>1</v>
      </c>
      <c r="I26" s="106">
        <f>SUM(J26:K26)</f>
        <v>0</v>
      </c>
      <c r="J26" s="106">
        <v>0</v>
      </c>
      <c r="K26" s="106">
        <v>0</v>
      </c>
      <c r="L26" s="8">
        <f t="shared" si="3"/>
        <v>23193</v>
      </c>
      <c r="M26" s="106">
        <v>9418</v>
      </c>
      <c r="N26" s="106">
        <v>13775</v>
      </c>
    </row>
    <row r="27" spans="1:14" ht="13.5" customHeight="1">
      <c r="A27" s="167" t="s">
        <v>454</v>
      </c>
      <c r="B27" s="8">
        <f>SUM(C27+D27+E27+F27+I27)</f>
        <v>44</v>
      </c>
      <c r="C27" s="8">
        <f>SUM(C16:C26)</f>
        <v>5</v>
      </c>
      <c r="D27" s="8">
        <f>SUM(D16:D26)</f>
        <v>0</v>
      </c>
      <c r="E27" s="8">
        <f>SUM(E16:E26)</f>
        <v>5</v>
      </c>
      <c r="F27" s="106">
        <f>SUM(G27:H27)</f>
        <v>20</v>
      </c>
      <c r="G27" s="8">
        <f>SUM(G16:G26)</f>
        <v>3</v>
      </c>
      <c r="H27" s="8">
        <f>SUM(H16:H26)</f>
        <v>17</v>
      </c>
      <c r="I27" s="106">
        <f>SUM(J27:K27)</f>
        <v>14</v>
      </c>
      <c r="J27" s="8">
        <f>SUM(J16:J26)</f>
        <v>6</v>
      </c>
      <c r="K27" s="8">
        <f>SUM(K16:K26)</f>
        <v>8</v>
      </c>
      <c r="L27" s="8">
        <f t="shared" si="3"/>
        <v>316180</v>
      </c>
      <c r="M27" s="106">
        <f>SUM(M16:M26)</f>
        <v>186217</v>
      </c>
      <c r="N27" s="106">
        <f>SUM(N16:N26)</f>
        <v>129963</v>
      </c>
    </row>
    <row r="28" spans="1:14" ht="9.75" customHeight="1">
      <c r="A28" s="162"/>
      <c r="B28" s="84"/>
      <c r="C28" s="84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ht="17.25" customHeight="1">
      <c r="A29" s="557" t="s">
        <v>462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</row>
    <row r="30" spans="1:14" ht="14.25" customHeight="1">
      <c r="A30" s="165" t="s">
        <v>312</v>
      </c>
      <c r="B30" s="489" t="s">
        <v>451</v>
      </c>
      <c r="C30" s="558"/>
      <c r="D30" s="558"/>
      <c r="E30" s="558"/>
      <c r="F30" s="558"/>
      <c r="G30" s="558"/>
      <c r="H30" s="558"/>
      <c r="I30" s="558"/>
      <c r="J30" s="558"/>
      <c r="K30" s="490"/>
      <c r="L30" s="489" t="s">
        <v>361</v>
      </c>
      <c r="M30" s="558"/>
      <c r="N30" s="490"/>
    </row>
    <row r="31" spans="1:14" ht="14.25" customHeight="1">
      <c r="A31" s="158"/>
      <c r="B31" s="472" t="s">
        <v>86</v>
      </c>
      <c r="C31" s="474" t="s">
        <v>448</v>
      </c>
      <c r="D31" s="476"/>
      <c r="E31" s="475"/>
      <c r="F31" s="474" t="s">
        <v>360</v>
      </c>
      <c r="G31" s="476"/>
      <c r="H31" s="475"/>
      <c r="I31" s="474" t="s">
        <v>359</v>
      </c>
      <c r="J31" s="476"/>
      <c r="K31" s="475"/>
      <c r="L31" s="472" t="s">
        <v>452</v>
      </c>
      <c r="M31" s="472" t="s">
        <v>0</v>
      </c>
      <c r="N31" s="472" t="s">
        <v>6</v>
      </c>
    </row>
    <row r="32" spans="1:14" ht="14.25" customHeight="1">
      <c r="A32" s="220" t="s">
        <v>268</v>
      </c>
      <c r="B32" s="473"/>
      <c r="C32" s="78" t="s">
        <v>87</v>
      </c>
      <c r="D32" s="78" t="s">
        <v>88</v>
      </c>
      <c r="E32" s="78" t="s">
        <v>89</v>
      </c>
      <c r="F32" s="78" t="s">
        <v>5</v>
      </c>
      <c r="G32" s="78" t="s">
        <v>0</v>
      </c>
      <c r="H32" s="78" t="s">
        <v>6</v>
      </c>
      <c r="I32" s="78" t="s">
        <v>5</v>
      </c>
      <c r="J32" s="78" t="s">
        <v>0</v>
      </c>
      <c r="K32" s="78" t="s">
        <v>6</v>
      </c>
      <c r="L32" s="473"/>
      <c r="M32" s="473"/>
      <c r="N32" s="473"/>
    </row>
    <row r="33" spans="1:14" ht="13.5" customHeight="1">
      <c r="A33" s="168" t="s">
        <v>48</v>
      </c>
      <c r="B33" s="8">
        <f aca="true" t="shared" si="4" ref="B33:B55">SUM(C33+D33+E33+F33+I33)</f>
        <v>3</v>
      </c>
      <c r="C33" s="106">
        <v>0</v>
      </c>
      <c r="D33" s="106">
        <v>0</v>
      </c>
      <c r="E33" s="106">
        <v>0</v>
      </c>
      <c r="F33" s="106">
        <f aca="true" t="shared" si="5" ref="F33:F55">SUM(G33:H33)</f>
        <v>3</v>
      </c>
      <c r="G33" s="106"/>
      <c r="H33" s="106">
        <v>3</v>
      </c>
      <c r="I33" s="106">
        <f aca="true" t="shared" si="6" ref="I33:I55">SUM(J33:K33)</f>
        <v>0</v>
      </c>
      <c r="J33" s="106"/>
      <c r="K33" s="106"/>
      <c r="L33" s="8">
        <f aca="true" t="shared" si="7" ref="L33:L55">SUM(M33:N33)</f>
        <v>800</v>
      </c>
      <c r="M33" s="106">
        <v>282</v>
      </c>
      <c r="N33" s="106">
        <v>518</v>
      </c>
    </row>
    <row r="34" spans="1:14" ht="13.5" customHeight="1">
      <c r="A34" s="168" t="s">
        <v>185</v>
      </c>
      <c r="B34" s="8">
        <f t="shared" si="4"/>
        <v>6</v>
      </c>
      <c r="C34" s="106">
        <v>0</v>
      </c>
      <c r="D34" s="106">
        <v>0</v>
      </c>
      <c r="E34" s="106"/>
      <c r="F34" s="106">
        <f t="shared" si="5"/>
        <v>6</v>
      </c>
      <c r="G34" s="106"/>
      <c r="H34" s="106">
        <v>6</v>
      </c>
      <c r="I34" s="106">
        <f t="shared" si="6"/>
        <v>0</v>
      </c>
      <c r="J34" s="106"/>
      <c r="K34" s="106"/>
      <c r="L34" s="8">
        <f t="shared" si="7"/>
        <v>43722</v>
      </c>
      <c r="M34" s="106">
        <v>3497</v>
      </c>
      <c r="N34" s="106">
        <v>40225</v>
      </c>
    </row>
    <row r="35" spans="1:14" ht="13.5" customHeight="1">
      <c r="A35" s="168" t="s">
        <v>766</v>
      </c>
      <c r="B35" s="8"/>
      <c r="C35" s="106"/>
      <c r="D35" s="106"/>
      <c r="E35" s="106">
        <v>2</v>
      </c>
      <c r="F35" s="106"/>
      <c r="G35" s="106"/>
      <c r="H35" s="106">
        <v>1</v>
      </c>
      <c r="I35" s="106"/>
      <c r="J35" s="106"/>
      <c r="K35" s="106">
        <v>1</v>
      </c>
      <c r="L35" s="8">
        <f>SUM(M35:N35)</f>
        <v>3890</v>
      </c>
      <c r="M35" s="106">
        <v>959</v>
      </c>
      <c r="N35" s="106">
        <v>2931</v>
      </c>
    </row>
    <row r="36" spans="1:14" ht="13.5" customHeight="1">
      <c r="A36" s="168" t="s">
        <v>516</v>
      </c>
      <c r="B36" s="8">
        <f>SUM(C36+D36+E36+F36+I36)</f>
        <v>5</v>
      </c>
      <c r="C36" s="106">
        <v>0</v>
      </c>
      <c r="D36" s="106">
        <v>0</v>
      </c>
      <c r="E36" s="106">
        <v>2</v>
      </c>
      <c r="F36" s="106">
        <f>SUM(G36:H36)</f>
        <v>3</v>
      </c>
      <c r="G36" s="106"/>
      <c r="H36" s="106">
        <v>3</v>
      </c>
      <c r="I36" s="106">
        <f>SUM(J36:K36)</f>
        <v>0</v>
      </c>
      <c r="J36" s="106"/>
      <c r="K36" s="106"/>
      <c r="L36" s="8">
        <f>SUM(M36:N36)</f>
        <v>3000</v>
      </c>
      <c r="M36" s="106">
        <v>3000</v>
      </c>
      <c r="N36" s="106"/>
    </row>
    <row r="37" spans="1:14" ht="13.5" customHeight="1">
      <c r="A37" s="168" t="s">
        <v>518</v>
      </c>
      <c r="B37" s="8">
        <f>SUM(C37+D37+E37+F37+I37)</f>
        <v>3</v>
      </c>
      <c r="C37" s="106">
        <v>0</v>
      </c>
      <c r="D37" s="106">
        <v>0</v>
      </c>
      <c r="E37" s="106"/>
      <c r="F37" s="106">
        <f>SUM(G37:H37)</f>
        <v>3</v>
      </c>
      <c r="G37" s="106"/>
      <c r="H37" s="106">
        <v>3</v>
      </c>
      <c r="I37" s="106">
        <f>SUM(J37:K37)</f>
        <v>0</v>
      </c>
      <c r="J37" s="106"/>
      <c r="K37" s="106"/>
      <c r="L37" s="8">
        <f>SUM(M37:N37)</f>
        <v>651</v>
      </c>
      <c r="M37" s="106">
        <v>13</v>
      </c>
      <c r="N37" s="106">
        <v>638</v>
      </c>
    </row>
    <row r="38" spans="1:14" ht="13.5" customHeight="1">
      <c r="A38" s="168" t="s">
        <v>489</v>
      </c>
      <c r="B38" s="8">
        <f t="shared" si="4"/>
        <v>4</v>
      </c>
      <c r="C38" s="106">
        <v>0</v>
      </c>
      <c r="D38" s="106">
        <v>0</v>
      </c>
      <c r="E38" s="106"/>
      <c r="F38" s="106">
        <f t="shared" si="5"/>
        <v>4</v>
      </c>
      <c r="G38" s="106"/>
      <c r="H38" s="106">
        <v>4</v>
      </c>
      <c r="I38" s="106">
        <f t="shared" si="6"/>
        <v>0</v>
      </c>
      <c r="J38" s="106"/>
      <c r="K38" s="106"/>
      <c r="L38" s="8">
        <f t="shared" si="7"/>
        <v>8633</v>
      </c>
      <c r="M38" s="106">
        <v>1463</v>
      </c>
      <c r="N38" s="106">
        <v>7170</v>
      </c>
    </row>
    <row r="39" spans="1:14" ht="13.5" customHeight="1">
      <c r="A39" s="169" t="s">
        <v>216</v>
      </c>
      <c r="B39" s="8">
        <f t="shared" si="4"/>
        <v>5</v>
      </c>
      <c r="C39" s="106">
        <v>0</v>
      </c>
      <c r="D39" s="106">
        <v>0</v>
      </c>
      <c r="E39" s="106">
        <v>0</v>
      </c>
      <c r="F39" s="106">
        <f t="shared" si="5"/>
        <v>4</v>
      </c>
      <c r="G39" s="106"/>
      <c r="H39" s="106">
        <v>4</v>
      </c>
      <c r="I39" s="106">
        <f t="shared" si="6"/>
        <v>1</v>
      </c>
      <c r="J39" s="106"/>
      <c r="K39" s="106">
        <v>1</v>
      </c>
      <c r="L39" s="8">
        <f t="shared" si="7"/>
        <v>9488</v>
      </c>
      <c r="M39" s="106">
        <v>284</v>
      </c>
      <c r="N39" s="106">
        <v>9204</v>
      </c>
    </row>
    <row r="40" spans="1:14" ht="13.5" customHeight="1">
      <c r="A40" s="169" t="s">
        <v>763</v>
      </c>
      <c r="B40" s="8">
        <f t="shared" si="4"/>
        <v>2</v>
      </c>
      <c r="C40" s="106"/>
      <c r="D40" s="106"/>
      <c r="E40" s="106"/>
      <c r="F40" s="106">
        <f t="shared" si="5"/>
        <v>2</v>
      </c>
      <c r="G40" s="106"/>
      <c r="H40" s="106">
        <v>2</v>
      </c>
      <c r="I40" s="106">
        <f t="shared" si="6"/>
        <v>0</v>
      </c>
      <c r="J40" s="106"/>
      <c r="K40" s="106"/>
      <c r="L40" s="8">
        <f t="shared" si="7"/>
        <v>2500</v>
      </c>
      <c r="M40" s="106"/>
      <c r="N40" s="106">
        <v>2500</v>
      </c>
    </row>
    <row r="41" spans="1:14" ht="13.5" customHeight="1">
      <c r="A41" s="169" t="s">
        <v>47</v>
      </c>
      <c r="B41" s="8">
        <f t="shared" si="4"/>
        <v>9</v>
      </c>
      <c r="C41" s="106">
        <v>0</v>
      </c>
      <c r="D41" s="106">
        <v>0</v>
      </c>
      <c r="E41" s="106">
        <v>0</v>
      </c>
      <c r="F41" s="106">
        <f t="shared" si="5"/>
        <v>7</v>
      </c>
      <c r="G41" s="106">
        <v>1</v>
      </c>
      <c r="H41" s="106">
        <v>6</v>
      </c>
      <c r="I41" s="106">
        <f t="shared" si="6"/>
        <v>2</v>
      </c>
      <c r="J41" s="106"/>
      <c r="K41" s="106">
        <v>2</v>
      </c>
      <c r="L41" s="8">
        <f t="shared" si="7"/>
        <v>8016</v>
      </c>
      <c r="M41" s="106">
        <v>511</v>
      </c>
      <c r="N41" s="106">
        <v>7505</v>
      </c>
    </row>
    <row r="42" spans="1:14" ht="13.5" customHeight="1">
      <c r="A42" s="169" t="s">
        <v>762</v>
      </c>
      <c r="B42" s="8">
        <f t="shared" si="4"/>
        <v>1</v>
      </c>
      <c r="C42" s="106"/>
      <c r="D42" s="106"/>
      <c r="E42" s="106"/>
      <c r="F42" s="106">
        <f t="shared" si="5"/>
        <v>1</v>
      </c>
      <c r="G42" s="106"/>
      <c r="H42" s="106">
        <v>1</v>
      </c>
      <c r="I42" s="106">
        <f t="shared" si="6"/>
        <v>0</v>
      </c>
      <c r="J42" s="106"/>
      <c r="K42" s="106"/>
      <c r="L42" s="8">
        <f t="shared" si="7"/>
        <v>1614</v>
      </c>
      <c r="M42" s="106"/>
      <c r="N42" s="106">
        <v>1614</v>
      </c>
    </row>
    <row r="43" spans="1:14" ht="13.5" customHeight="1">
      <c r="A43" s="170" t="s">
        <v>91</v>
      </c>
      <c r="B43" s="8">
        <f t="shared" si="4"/>
        <v>1</v>
      </c>
      <c r="C43" s="106">
        <v>0</v>
      </c>
      <c r="D43" s="106">
        <v>0</v>
      </c>
      <c r="E43" s="106">
        <v>0</v>
      </c>
      <c r="F43" s="106">
        <f t="shared" si="5"/>
        <v>1</v>
      </c>
      <c r="G43" s="106"/>
      <c r="H43" s="106">
        <v>1</v>
      </c>
      <c r="I43" s="106">
        <f t="shared" si="6"/>
        <v>0</v>
      </c>
      <c r="J43" s="106"/>
      <c r="K43" s="106"/>
      <c r="L43" s="8">
        <f t="shared" si="7"/>
        <v>1600</v>
      </c>
      <c r="M43" s="106"/>
      <c r="N43" s="106">
        <v>1600</v>
      </c>
    </row>
    <row r="44" spans="1:14" ht="13.5" customHeight="1">
      <c r="A44" s="170" t="s">
        <v>517</v>
      </c>
      <c r="B44" s="8">
        <f>SUM(C44+D44+E44+F44+I44)</f>
        <v>2</v>
      </c>
      <c r="C44" s="106">
        <v>0</v>
      </c>
      <c r="D44" s="106">
        <v>0</v>
      </c>
      <c r="E44" s="106">
        <v>2</v>
      </c>
      <c r="F44" s="106">
        <f>SUM(G44:H44)</f>
        <v>0</v>
      </c>
      <c r="G44" s="106"/>
      <c r="H44" s="106"/>
      <c r="I44" s="106">
        <f>SUM(J44:K44)</f>
        <v>0</v>
      </c>
      <c r="J44" s="106"/>
      <c r="K44" s="106"/>
      <c r="L44" s="8">
        <f>SUM(M44:N44)</f>
        <v>1440</v>
      </c>
      <c r="M44" s="106"/>
      <c r="N44" s="106">
        <v>1440</v>
      </c>
    </row>
    <row r="45" spans="1:14" ht="13.5" customHeight="1">
      <c r="A45" s="170" t="s">
        <v>488</v>
      </c>
      <c r="B45" s="8">
        <f t="shared" si="4"/>
        <v>7</v>
      </c>
      <c r="C45" s="106">
        <v>0</v>
      </c>
      <c r="D45" s="106">
        <v>0</v>
      </c>
      <c r="E45" s="106">
        <v>0</v>
      </c>
      <c r="F45" s="106">
        <f t="shared" si="5"/>
        <v>6</v>
      </c>
      <c r="G45" s="106">
        <v>1</v>
      </c>
      <c r="H45" s="106">
        <v>5</v>
      </c>
      <c r="I45" s="106">
        <f t="shared" si="6"/>
        <v>1</v>
      </c>
      <c r="J45" s="106"/>
      <c r="K45" s="106">
        <v>1</v>
      </c>
      <c r="L45" s="8">
        <f t="shared" si="7"/>
        <v>6250</v>
      </c>
      <c r="M45" s="106"/>
      <c r="N45" s="106">
        <v>6250</v>
      </c>
    </row>
    <row r="46" spans="1:14" ht="13.5" customHeight="1">
      <c r="A46" s="170" t="s">
        <v>761</v>
      </c>
      <c r="B46" s="8">
        <f t="shared" si="4"/>
        <v>6</v>
      </c>
      <c r="C46" s="106"/>
      <c r="D46" s="106"/>
      <c r="E46" s="106"/>
      <c r="F46" s="106">
        <f t="shared" si="5"/>
        <v>3</v>
      </c>
      <c r="G46" s="106"/>
      <c r="H46" s="106">
        <v>3</v>
      </c>
      <c r="I46" s="106">
        <f t="shared" si="6"/>
        <v>3</v>
      </c>
      <c r="J46" s="106"/>
      <c r="K46" s="106">
        <v>3</v>
      </c>
      <c r="L46" s="8">
        <f t="shared" si="7"/>
        <v>3750</v>
      </c>
      <c r="M46" s="106"/>
      <c r="N46" s="106">
        <v>3750</v>
      </c>
    </row>
    <row r="47" spans="1:14" ht="13.5" customHeight="1">
      <c r="A47" s="246" t="s">
        <v>772</v>
      </c>
      <c r="B47" s="8"/>
      <c r="C47" s="106"/>
      <c r="D47" s="106"/>
      <c r="E47" s="106"/>
      <c r="F47" s="106">
        <f t="shared" si="5"/>
        <v>5</v>
      </c>
      <c r="G47" s="106"/>
      <c r="H47" s="106">
        <v>5</v>
      </c>
      <c r="I47" s="106"/>
      <c r="J47" s="106"/>
      <c r="K47" s="106">
        <v>8</v>
      </c>
      <c r="L47" s="8">
        <f t="shared" si="7"/>
        <v>74500</v>
      </c>
      <c r="M47" s="106">
        <v>14500</v>
      </c>
      <c r="N47" s="106">
        <v>60000</v>
      </c>
    </row>
    <row r="48" spans="1:14" ht="13.5" customHeight="1">
      <c r="A48" s="164" t="s">
        <v>485</v>
      </c>
      <c r="B48" s="8">
        <f t="shared" si="4"/>
        <v>1</v>
      </c>
      <c r="C48" s="106">
        <v>0</v>
      </c>
      <c r="D48" s="106">
        <v>0</v>
      </c>
      <c r="E48" s="106">
        <v>1</v>
      </c>
      <c r="F48" s="106">
        <f t="shared" si="5"/>
        <v>0</v>
      </c>
      <c r="G48" s="106"/>
      <c r="H48" s="106"/>
      <c r="I48" s="106">
        <f t="shared" si="6"/>
        <v>0</v>
      </c>
      <c r="J48" s="106"/>
      <c r="K48" s="106"/>
      <c r="L48" s="8">
        <f t="shared" si="7"/>
        <v>1095</v>
      </c>
      <c r="M48" s="106"/>
      <c r="N48" s="106">
        <v>1095</v>
      </c>
    </row>
    <row r="49" spans="1:14" ht="13.5" customHeight="1">
      <c r="A49" s="170" t="s">
        <v>150</v>
      </c>
      <c r="B49" s="8">
        <f t="shared" si="4"/>
        <v>3</v>
      </c>
      <c r="C49" s="106">
        <v>0</v>
      </c>
      <c r="D49" s="106">
        <v>0</v>
      </c>
      <c r="E49" s="106">
        <v>0</v>
      </c>
      <c r="F49" s="106">
        <f t="shared" si="5"/>
        <v>1</v>
      </c>
      <c r="G49" s="106"/>
      <c r="H49" s="106">
        <v>1</v>
      </c>
      <c r="I49" s="106">
        <f t="shared" si="6"/>
        <v>2</v>
      </c>
      <c r="J49" s="106"/>
      <c r="K49" s="106">
        <v>2</v>
      </c>
      <c r="L49" s="8">
        <f t="shared" si="7"/>
        <v>750</v>
      </c>
      <c r="M49" s="106"/>
      <c r="N49" s="106">
        <v>750</v>
      </c>
    </row>
    <row r="50" spans="1:14" ht="13.5" customHeight="1">
      <c r="A50" s="170" t="s">
        <v>768</v>
      </c>
      <c r="B50" s="8">
        <f t="shared" si="4"/>
        <v>5</v>
      </c>
      <c r="C50" s="106"/>
      <c r="D50" s="106"/>
      <c r="E50" s="106"/>
      <c r="F50" s="106">
        <f t="shared" si="5"/>
        <v>3</v>
      </c>
      <c r="G50" s="106"/>
      <c r="H50" s="106">
        <v>3</v>
      </c>
      <c r="I50" s="106">
        <f t="shared" si="6"/>
        <v>2</v>
      </c>
      <c r="J50" s="106"/>
      <c r="K50" s="106">
        <v>2</v>
      </c>
      <c r="L50" s="8">
        <f t="shared" si="7"/>
        <v>1250</v>
      </c>
      <c r="M50" s="106"/>
      <c r="N50" s="106">
        <v>1250</v>
      </c>
    </row>
    <row r="51" spans="1:14" ht="13.5" customHeight="1">
      <c r="A51" s="170" t="s">
        <v>769</v>
      </c>
      <c r="B51" s="8">
        <f t="shared" si="4"/>
        <v>4</v>
      </c>
      <c r="C51" s="106"/>
      <c r="D51" s="106"/>
      <c r="E51" s="106"/>
      <c r="F51" s="106">
        <f t="shared" si="5"/>
        <v>2</v>
      </c>
      <c r="G51" s="106"/>
      <c r="H51" s="106">
        <v>2</v>
      </c>
      <c r="I51" s="106">
        <f t="shared" si="6"/>
        <v>2</v>
      </c>
      <c r="J51" s="106"/>
      <c r="K51" s="106">
        <v>2</v>
      </c>
      <c r="L51" s="8">
        <f t="shared" si="7"/>
        <v>29750</v>
      </c>
      <c r="M51" s="106">
        <v>1500</v>
      </c>
      <c r="N51" s="106">
        <v>28250</v>
      </c>
    </row>
    <row r="52" spans="1:14" ht="13.5" customHeight="1">
      <c r="A52" s="216" t="s">
        <v>463</v>
      </c>
      <c r="B52" s="8">
        <f t="shared" si="4"/>
        <v>7</v>
      </c>
      <c r="C52" s="106">
        <v>0</v>
      </c>
      <c r="D52" s="106">
        <v>0</v>
      </c>
      <c r="E52" s="106">
        <v>0</v>
      </c>
      <c r="F52" s="106">
        <f t="shared" si="5"/>
        <v>3</v>
      </c>
      <c r="G52" s="106"/>
      <c r="H52" s="106">
        <v>3</v>
      </c>
      <c r="I52" s="106">
        <f t="shared" si="6"/>
        <v>4</v>
      </c>
      <c r="J52" s="106">
        <v>1</v>
      </c>
      <c r="K52" s="106">
        <v>3</v>
      </c>
      <c r="L52" s="8">
        <f t="shared" si="7"/>
        <v>12500</v>
      </c>
      <c r="M52" s="106">
        <v>3750</v>
      </c>
      <c r="N52" s="106">
        <v>8750</v>
      </c>
    </row>
    <row r="53" spans="1:14" ht="13.5" customHeight="1">
      <c r="A53" s="247" t="s">
        <v>1028</v>
      </c>
      <c r="B53" s="8">
        <f t="shared" si="4"/>
        <v>4</v>
      </c>
      <c r="C53" s="106"/>
      <c r="D53" s="106"/>
      <c r="E53" s="106"/>
      <c r="F53" s="106">
        <f t="shared" si="5"/>
        <v>3</v>
      </c>
      <c r="G53" s="106">
        <v>3</v>
      </c>
      <c r="H53" s="106"/>
      <c r="I53" s="106">
        <f t="shared" si="6"/>
        <v>1</v>
      </c>
      <c r="J53" s="106">
        <v>1</v>
      </c>
      <c r="K53" s="106"/>
      <c r="L53" s="8">
        <f t="shared" si="7"/>
        <v>7500</v>
      </c>
      <c r="M53" s="106"/>
      <c r="N53" s="106">
        <v>7500</v>
      </c>
    </row>
    <row r="54" spans="1:14" ht="13.5" customHeight="1">
      <c r="A54" s="216" t="s">
        <v>464</v>
      </c>
      <c r="B54" s="8">
        <f t="shared" si="4"/>
        <v>2</v>
      </c>
      <c r="C54" s="106">
        <v>0</v>
      </c>
      <c r="D54" s="106">
        <v>0</v>
      </c>
      <c r="E54" s="106">
        <v>0</v>
      </c>
      <c r="F54" s="106">
        <f t="shared" si="5"/>
        <v>2</v>
      </c>
      <c r="G54" s="106"/>
      <c r="H54" s="106">
        <v>2</v>
      </c>
      <c r="I54" s="106">
        <f t="shared" si="6"/>
        <v>0</v>
      </c>
      <c r="J54" s="106"/>
      <c r="K54" s="106"/>
      <c r="L54" s="8">
        <f t="shared" si="7"/>
        <v>35250</v>
      </c>
      <c r="M54" s="106">
        <v>250</v>
      </c>
      <c r="N54" s="106">
        <v>35000</v>
      </c>
    </row>
    <row r="55" spans="1:14" ht="13.5" customHeight="1">
      <c r="A55" s="214" t="s">
        <v>454</v>
      </c>
      <c r="B55" s="8">
        <f t="shared" si="4"/>
        <v>55</v>
      </c>
      <c r="C55" s="8">
        <f>SUM(C43:C54)</f>
        <v>0</v>
      </c>
      <c r="D55" s="8">
        <f>SUM(D43:D54)</f>
        <v>0</v>
      </c>
      <c r="E55" s="8">
        <f>SUM(E43:E54)</f>
        <v>3</v>
      </c>
      <c r="F55" s="106">
        <f t="shared" si="5"/>
        <v>29</v>
      </c>
      <c r="G55" s="8">
        <f>SUM(G43:G54)</f>
        <v>4</v>
      </c>
      <c r="H55" s="8">
        <f>SUM(H43:H54)</f>
        <v>25</v>
      </c>
      <c r="I55" s="106">
        <f t="shared" si="6"/>
        <v>23</v>
      </c>
      <c r="J55" s="8">
        <f>SUM(J43:J54)</f>
        <v>2</v>
      </c>
      <c r="K55" s="8">
        <f>SUM(K43:K54)</f>
        <v>21</v>
      </c>
      <c r="L55" s="8">
        <f t="shared" si="7"/>
        <v>175635</v>
      </c>
      <c r="M55" s="106">
        <f>SUM(M43:M54)</f>
        <v>20000</v>
      </c>
      <c r="N55" s="106">
        <f>SUM(N43:N54)</f>
        <v>155635</v>
      </c>
    </row>
    <row r="56" spans="1:14" ht="11.25" customHeight="1">
      <c r="A56" s="162"/>
      <c r="B56" s="87"/>
      <c r="C56" s="85"/>
      <c r="D56" s="85"/>
      <c r="E56" s="85"/>
      <c r="F56" s="85"/>
      <c r="G56" s="85"/>
      <c r="H56" s="85"/>
      <c r="I56" s="85"/>
      <c r="J56" s="85"/>
      <c r="K56" s="85"/>
      <c r="L56" s="87"/>
      <c r="M56" s="85"/>
      <c r="N56" s="85"/>
    </row>
    <row r="63" spans="1:11" ht="8.25" customHeight="1">
      <c r="A63" s="162"/>
      <c r="B63" s="162"/>
      <c r="C63" s="162"/>
      <c r="D63" s="162"/>
      <c r="E63" s="85"/>
      <c r="F63" s="85"/>
      <c r="G63" s="85"/>
      <c r="H63" s="85"/>
      <c r="I63" s="87"/>
      <c r="J63" s="87"/>
      <c r="K63" s="85"/>
    </row>
  </sheetData>
  <sheetProtection/>
  <mergeCells count="31">
    <mergeCell ref="B31:B32"/>
    <mergeCell ref="N3:N4"/>
    <mergeCell ref="L14:L15"/>
    <mergeCell ref="A11:N11"/>
    <mergeCell ref="M14:M15"/>
    <mergeCell ref="N31:N32"/>
    <mergeCell ref="L31:L32"/>
    <mergeCell ref="B13:K13"/>
    <mergeCell ref="C31:E31"/>
    <mergeCell ref="B30:K30"/>
    <mergeCell ref="M31:M32"/>
    <mergeCell ref="F14:H14"/>
    <mergeCell ref="I31:K31"/>
    <mergeCell ref="N14:N15"/>
    <mergeCell ref="L3:L4"/>
    <mergeCell ref="F31:H31"/>
    <mergeCell ref="B14:B15"/>
    <mergeCell ref="I14:K14"/>
    <mergeCell ref="C14:E14"/>
    <mergeCell ref="C3:E3"/>
    <mergeCell ref="L30:N30"/>
    <mergeCell ref="L13:N13"/>
    <mergeCell ref="M3:M4"/>
    <mergeCell ref="A29:N29"/>
    <mergeCell ref="A1:N1"/>
    <mergeCell ref="B2:K2"/>
    <mergeCell ref="B3:B4"/>
    <mergeCell ref="F3:H3"/>
    <mergeCell ref="I3:K3"/>
    <mergeCell ref="A12:N12"/>
    <mergeCell ref="L2:N2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S23" sqref="S22:S23"/>
    </sheetView>
  </sheetViews>
  <sheetFormatPr defaultColWidth="8.88671875" defaultRowHeight="13.5"/>
  <cols>
    <col min="1" max="1" width="3.88671875" style="156" customWidth="1"/>
    <col min="2" max="2" width="7.21484375" style="156" customWidth="1"/>
    <col min="3" max="3" width="4.3359375" style="156" customWidth="1"/>
    <col min="4" max="4" width="4.21484375" style="156" customWidth="1"/>
    <col min="5" max="13" width="3.99609375" style="156" customWidth="1"/>
    <col min="14" max="14" width="7.99609375" style="156" customWidth="1"/>
    <col min="15" max="15" width="7.6640625" style="156" customWidth="1"/>
    <col min="16" max="16" width="6.99609375" style="156" customWidth="1"/>
    <col min="17" max="16384" width="8.88671875" style="156" customWidth="1"/>
  </cols>
  <sheetData>
    <row r="1" spans="1:16" ht="15.75" customHeight="1">
      <c r="A1" s="583" t="s">
        <v>921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16.5" customHeight="1">
      <c r="A2" s="171"/>
      <c r="B2" s="592" t="s">
        <v>865</v>
      </c>
      <c r="C2" s="593"/>
      <c r="D2" s="489" t="s">
        <v>922</v>
      </c>
      <c r="E2" s="558"/>
      <c r="F2" s="558"/>
      <c r="G2" s="558"/>
      <c r="H2" s="558"/>
      <c r="I2" s="558"/>
      <c r="J2" s="558"/>
      <c r="K2" s="558"/>
      <c r="L2" s="558"/>
      <c r="M2" s="490"/>
      <c r="N2" s="489" t="s">
        <v>923</v>
      </c>
      <c r="O2" s="558"/>
      <c r="P2" s="490"/>
    </row>
    <row r="3" spans="1:16" ht="16.5" customHeight="1">
      <c r="A3" s="171"/>
      <c r="B3" s="579"/>
      <c r="C3" s="580"/>
      <c r="D3" s="472" t="s">
        <v>868</v>
      </c>
      <c r="E3" s="474" t="s">
        <v>897</v>
      </c>
      <c r="F3" s="476"/>
      <c r="G3" s="475"/>
      <c r="H3" s="474" t="s">
        <v>887</v>
      </c>
      <c r="I3" s="476"/>
      <c r="J3" s="475"/>
      <c r="K3" s="474" t="s">
        <v>888</v>
      </c>
      <c r="L3" s="476"/>
      <c r="M3" s="475"/>
      <c r="N3" s="472" t="s">
        <v>924</v>
      </c>
      <c r="O3" s="472" t="s">
        <v>774</v>
      </c>
      <c r="P3" s="472" t="s">
        <v>775</v>
      </c>
    </row>
    <row r="4" spans="1:16" ht="16.5" customHeight="1">
      <c r="A4" s="586" t="s">
        <v>925</v>
      </c>
      <c r="B4" s="587"/>
      <c r="C4" s="588"/>
      <c r="D4" s="473"/>
      <c r="E4" s="78" t="s">
        <v>869</v>
      </c>
      <c r="F4" s="78" t="s">
        <v>870</v>
      </c>
      <c r="G4" s="78" t="s">
        <v>871</v>
      </c>
      <c r="H4" s="78" t="s">
        <v>875</v>
      </c>
      <c r="I4" s="78" t="s">
        <v>774</v>
      </c>
      <c r="J4" s="78" t="s">
        <v>775</v>
      </c>
      <c r="K4" s="78" t="s">
        <v>875</v>
      </c>
      <c r="L4" s="78" t="s">
        <v>774</v>
      </c>
      <c r="M4" s="78" t="s">
        <v>775</v>
      </c>
      <c r="N4" s="473"/>
      <c r="O4" s="473"/>
      <c r="P4" s="473"/>
    </row>
    <row r="5" spans="1:16" ht="16.5" customHeight="1">
      <c r="A5" s="559" t="s">
        <v>926</v>
      </c>
      <c r="B5" s="560"/>
      <c r="C5" s="561"/>
      <c r="D5" s="8">
        <f>SUM(E5+F5+G5+H5+K5)</f>
        <v>63</v>
      </c>
      <c r="E5" s="106"/>
      <c r="F5" s="106">
        <v>2</v>
      </c>
      <c r="G5" s="106">
        <v>4</v>
      </c>
      <c r="H5" s="106">
        <f>SUM(I5:J5)</f>
        <v>23</v>
      </c>
      <c r="I5" s="106">
        <v>11</v>
      </c>
      <c r="J5" s="106">
        <v>12</v>
      </c>
      <c r="K5" s="106">
        <f>SUM(L5:M5)</f>
        <v>34</v>
      </c>
      <c r="L5" s="106">
        <v>13</v>
      </c>
      <c r="M5" s="106">
        <v>21</v>
      </c>
      <c r="N5" s="8">
        <f>SUM(O5:P5)</f>
        <v>39000</v>
      </c>
      <c r="O5" s="106">
        <v>18500</v>
      </c>
      <c r="P5" s="106">
        <v>20500</v>
      </c>
    </row>
    <row r="6" spans="1:16" ht="16.5" customHeight="1">
      <c r="A6" s="589" t="s">
        <v>927</v>
      </c>
      <c r="B6" s="590"/>
      <c r="C6" s="591"/>
      <c r="D6" s="8">
        <f>SUM(E6+F6+G6+H6+K6)</f>
        <v>63</v>
      </c>
      <c r="E6" s="8">
        <f>SUM(E5:E5)</f>
        <v>0</v>
      </c>
      <c r="F6" s="8">
        <f>SUM(F5:F5)</f>
        <v>2</v>
      </c>
      <c r="G6" s="8">
        <f>SUM(G5:G5)</f>
        <v>4</v>
      </c>
      <c r="H6" s="106">
        <f>SUM(I6:J6)</f>
        <v>23</v>
      </c>
      <c r="I6" s="8">
        <f>SUM(I5:I5)</f>
        <v>11</v>
      </c>
      <c r="J6" s="8">
        <f>SUM(J5:J5)</f>
        <v>12</v>
      </c>
      <c r="K6" s="106">
        <f>SUM(L6:M6)</f>
        <v>34</v>
      </c>
      <c r="L6" s="8">
        <f>SUM(L5:L5)</f>
        <v>13</v>
      </c>
      <c r="M6" s="8">
        <f>SUM(M5:M5)</f>
        <v>21</v>
      </c>
      <c r="N6" s="8">
        <f>SUM(O6:P6)</f>
        <v>39000</v>
      </c>
      <c r="O6" s="106">
        <f>SUM(O5:O5)</f>
        <v>18500</v>
      </c>
      <c r="P6" s="106">
        <f>SUM(P5:P5)</f>
        <v>20500</v>
      </c>
    </row>
    <row r="7" spans="1:17" ht="16.5" customHeight="1">
      <c r="A7" s="172"/>
      <c r="B7" s="162"/>
      <c r="C7" s="162"/>
      <c r="D7" s="87"/>
      <c r="E7" s="87"/>
      <c r="F7" s="87"/>
      <c r="G7" s="87"/>
      <c r="H7" s="85"/>
      <c r="I7" s="87"/>
      <c r="J7" s="87"/>
      <c r="K7" s="85"/>
      <c r="L7" s="87"/>
      <c r="M7" s="87"/>
      <c r="N7" s="87"/>
      <c r="O7" s="85"/>
      <c r="P7" s="85"/>
      <c r="Q7" s="172"/>
    </row>
    <row r="8" spans="1:16" ht="16.5" customHeight="1">
      <c r="A8" s="557" t="s">
        <v>196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</row>
    <row r="9" spans="1:16" ht="16.5" customHeight="1">
      <c r="A9" s="222"/>
      <c r="B9" s="223"/>
      <c r="C9" s="173" t="s">
        <v>928</v>
      </c>
      <c r="D9" s="474" t="s">
        <v>922</v>
      </c>
      <c r="E9" s="476"/>
      <c r="F9" s="476"/>
      <c r="G9" s="476"/>
      <c r="H9" s="476"/>
      <c r="I9" s="476"/>
      <c r="J9" s="476"/>
      <c r="K9" s="476"/>
      <c r="L9" s="476"/>
      <c r="M9" s="475"/>
      <c r="N9" s="474" t="s">
        <v>929</v>
      </c>
      <c r="O9" s="476"/>
      <c r="P9" s="475"/>
    </row>
    <row r="10" spans="1:16" ht="16.5" customHeight="1">
      <c r="A10" s="158"/>
      <c r="B10" s="218"/>
      <c r="C10" s="219"/>
      <c r="D10" s="472" t="s">
        <v>868</v>
      </c>
      <c r="E10" s="474" t="s">
        <v>897</v>
      </c>
      <c r="F10" s="476"/>
      <c r="G10" s="475"/>
      <c r="H10" s="474" t="s">
        <v>887</v>
      </c>
      <c r="I10" s="476"/>
      <c r="J10" s="475"/>
      <c r="K10" s="474" t="s">
        <v>888</v>
      </c>
      <c r="L10" s="476"/>
      <c r="M10" s="475"/>
      <c r="N10" s="472" t="s">
        <v>924</v>
      </c>
      <c r="O10" s="472" t="s">
        <v>774</v>
      </c>
      <c r="P10" s="472" t="s">
        <v>775</v>
      </c>
    </row>
    <row r="11" spans="1:16" ht="16.5" customHeight="1">
      <c r="A11" s="220" t="s">
        <v>930</v>
      </c>
      <c r="B11" s="224"/>
      <c r="C11" s="225"/>
      <c r="D11" s="473"/>
      <c r="E11" s="78" t="s">
        <v>869</v>
      </c>
      <c r="F11" s="78" t="s">
        <v>870</v>
      </c>
      <c r="G11" s="78" t="s">
        <v>871</v>
      </c>
      <c r="H11" s="78" t="s">
        <v>875</v>
      </c>
      <c r="I11" s="78" t="s">
        <v>774</v>
      </c>
      <c r="J11" s="78" t="s">
        <v>775</v>
      </c>
      <c r="K11" s="78" t="s">
        <v>875</v>
      </c>
      <c r="L11" s="78" t="s">
        <v>774</v>
      </c>
      <c r="M11" s="78" t="s">
        <v>775</v>
      </c>
      <c r="N11" s="473"/>
      <c r="O11" s="473"/>
      <c r="P11" s="473"/>
    </row>
    <row r="12" spans="1:16" ht="16.5" customHeight="1">
      <c r="A12" s="577" t="s">
        <v>931</v>
      </c>
      <c r="B12" s="582"/>
      <c r="C12" s="578"/>
      <c r="D12" s="8">
        <f>SUM(E12+F12+G12+H12+K12)</f>
        <v>8</v>
      </c>
      <c r="E12" s="106">
        <v>1</v>
      </c>
      <c r="F12" s="8"/>
      <c r="G12" s="106"/>
      <c r="H12" s="106">
        <f>SUM(I12:J12)</f>
        <v>4</v>
      </c>
      <c r="I12" s="106">
        <v>2</v>
      </c>
      <c r="J12" s="106">
        <v>2</v>
      </c>
      <c r="K12" s="106">
        <f>SUM(L12:M12)</f>
        <v>3</v>
      </c>
      <c r="L12" s="106">
        <v>0</v>
      </c>
      <c r="M12" s="106">
        <v>3</v>
      </c>
      <c r="N12" s="8">
        <f>SUM(O12:P12)</f>
        <v>6140</v>
      </c>
      <c r="O12" s="209">
        <v>4340</v>
      </c>
      <c r="P12" s="209">
        <v>1800</v>
      </c>
    </row>
    <row r="13" spans="1:16" ht="16.5" customHeight="1">
      <c r="A13" s="559" t="s">
        <v>927</v>
      </c>
      <c r="B13" s="560"/>
      <c r="C13" s="561"/>
      <c r="D13" s="8">
        <f aca="true" t="shared" si="0" ref="D13:M13">SUM(D12:D12)</f>
        <v>8</v>
      </c>
      <c r="E13" s="8">
        <f t="shared" si="0"/>
        <v>1</v>
      </c>
      <c r="F13" s="8">
        <f t="shared" si="0"/>
        <v>0</v>
      </c>
      <c r="G13" s="8">
        <f t="shared" si="0"/>
        <v>0</v>
      </c>
      <c r="H13" s="8">
        <f t="shared" si="0"/>
        <v>4</v>
      </c>
      <c r="I13" s="8">
        <f t="shared" si="0"/>
        <v>2</v>
      </c>
      <c r="J13" s="8">
        <f t="shared" si="0"/>
        <v>2</v>
      </c>
      <c r="K13" s="8">
        <f t="shared" si="0"/>
        <v>3</v>
      </c>
      <c r="L13" s="8">
        <f t="shared" si="0"/>
        <v>0</v>
      </c>
      <c r="M13" s="8">
        <f t="shared" si="0"/>
        <v>3</v>
      </c>
      <c r="N13" s="8">
        <f>SUM(O13:P13)</f>
        <v>6140</v>
      </c>
      <c r="O13" s="8">
        <f>SUM(O12:O12)</f>
        <v>4340</v>
      </c>
      <c r="P13" s="8">
        <f>SUM(P12:P12)</f>
        <v>1800</v>
      </c>
    </row>
    <row r="14" ht="16.5" customHeight="1"/>
    <row r="15" spans="1:16" ht="16.5" customHeight="1">
      <c r="A15" s="557" t="s">
        <v>932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</row>
    <row r="16" spans="1:16" ht="16.5" customHeight="1">
      <c r="A16" s="222"/>
      <c r="B16" s="223"/>
      <c r="C16" s="173" t="s">
        <v>928</v>
      </c>
      <c r="D16" s="474" t="s">
        <v>922</v>
      </c>
      <c r="E16" s="476"/>
      <c r="F16" s="476"/>
      <c r="G16" s="476"/>
      <c r="H16" s="476"/>
      <c r="I16" s="476"/>
      <c r="J16" s="476"/>
      <c r="K16" s="476"/>
      <c r="L16" s="476"/>
      <c r="M16" s="475"/>
      <c r="N16" s="474" t="s">
        <v>929</v>
      </c>
      <c r="O16" s="476"/>
      <c r="P16" s="475"/>
    </row>
    <row r="17" spans="1:16" ht="16.5" customHeight="1">
      <c r="A17" s="158"/>
      <c r="B17" s="218"/>
      <c r="C17" s="219"/>
      <c r="D17" s="472" t="s">
        <v>868</v>
      </c>
      <c r="E17" s="474" t="s">
        <v>897</v>
      </c>
      <c r="F17" s="476"/>
      <c r="G17" s="475"/>
      <c r="H17" s="474" t="s">
        <v>887</v>
      </c>
      <c r="I17" s="476"/>
      <c r="J17" s="475"/>
      <c r="K17" s="474" t="s">
        <v>888</v>
      </c>
      <c r="L17" s="476"/>
      <c r="M17" s="475"/>
      <c r="N17" s="472" t="s">
        <v>924</v>
      </c>
      <c r="O17" s="472" t="s">
        <v>774</v>
      </c>
      <c r="P17" s="472" t="s">
        <v>775</v>
      </c>
    </row>
    <row r="18" spans="1:16" ht="16.5" customHeight="1">
      <c r="A18" s="220" t="s">
        <v>930</v>
      </c>
      <c r="B18" s="224"/>
      <c r="C18" s="225"/>
      <c r="D18" s="473"/>
      <c r="E18" s="78" t="s">
        <v>869</v>
      </c>
      <c r="F18" s="78" t="s">
        <v>870</v>
      </c>
      <c r="G18" s="78" t="s">
        <v>871</v>
      </c>
      <c r="H18" s="78" t="s">
        <v>875</v>
      </c>
      <c r="I18" s="78" t="s">
        <v>774</v>
      </c>
      <c r="J18" s="78" t="s">
        <v>775</v>
      </c>
      <c r="K18" s="78" t="s">
        <v>875</v>
      </c>
      <c r="L18" s="78" t="s">
        <v>774</v>
      </c>
      <c r="M18" s="78" t="s">
        <v>775</v>
      </c>
      <c r="N18" s="473"/>
      <c r="O18" s="473"/>
      <c r="P18" s="473"/>
    </row>
    <row r="19" spans="1:16" ht="16.5" customHeight="1">
      <c r="A19" s="562" t="s">
        <v>933</v>
      </c>
      <c r="B19" s="564"/>
      <c r="C19" s="563"/>
      <c r="D19" s="8">
        <f aca="true" t="shared" si="1" ref="D19:D38">SUM(E19+F19+G19+H19+K19)</f>
        <v>8</v>
      </c>
      <c r="E19" s="106"/>
      <c r="F19" s="8"/>
      <c r="G19" s="106"/>
      <c r="H19" s="106">
        <f aca="true" t="shared" si="2" ref="H19:H45">SUM(I19:J19)</f>
        <v>8</v>
      </c>
      <c r="I19" s="106"/>
      <c r="J19" s="106">
        <v>8</v>
      </c>
      <c r="K19" s="106">
        <f aca="true" t="shared" si="3" ref="K19:K35">SUM(L19:M19)</f>
        <v>0</v>
      </c>
      <c r="L19" s="106"/>
      <c r="M19" s="106"/>
      <c r="N19" s="8">
        <f aca="true" t="shared" si="4" ref="N19:N45">SUM(O19:P19)</f>
        <v>3250</v>
      </c>
      <c r="O19" s="209">
        <v>1000</v>
      </c>
      <c r="P19" s="209">
        <v>2250</v>
      </c>
    </row>
    <row r="20" spans="1:16" ht="16.5" customHeight="1">
      <c r="A20" s="559" t="s">
        <v>934</v>
      </c>
      <c r="B20" s="560"/>
      <c r="C20" s="561"/>
      <c r="D20" s="140"/>
      <c r="E20" s="208"/>
      <c r="F20" s="140"/>
      <c r="G20" s="208"/>
      <c r="H20" s="208"/>
      <c r="I20" s="208"/>
      <c r="J20" s="208"/>
      <c r="K20" s="208"/>
      <c r="L20" s="208">
        <v>1</v>
      </c>
      <c r="M20" s="208">
        <v>1</v>
      </c>
      <c r="N20" s="140"/>
      <c r="O20" s="141"/>
      <c r="P20" s="141">
        <v>216</v>
      </c>
    </row>
    <row r="21" spans="1:16" ht="16.5" customHeight="1">
      <c r="A21" s="581" t="s">
        <v>935</v>
      </c>
      <c r="B21" s="581"/>
      <c r="C21" s="581"/>
      <c r="D21" s="88">
        <f t="shared" si="1"/>
        <v>9</v>
      </c>
      <c r="E21" s="89"/>
      <c r="F21" s="88"/>
      <c r="G21" s="89">
        <v>7</v>
      </c>
      <c r="H21" s="89">
        <f t="shared" si="2"/>
        <v>2</v>
      </c>
      <c r="I21" s="89"/>
      <c r="J21" s="89">
        <v>2</v>
      </c>
      <c r="K21" s="89">
        <f t="shared" si="3"/>
        <v>0</v>
      </c>
      <c r="L21" s="89"/>
      <c r="M21" s="89"/>
      <c r="N21" s="88">
        <f t="shared" si="4"/>
        <v>10470</v>
      </c>
      <c r="O21" s="89"/>
      <c r="P21" s="89">
        <v>10470</v>
      </c>
    </row>
    <row r="22" spans="1:16" ht="16.5" customHeight="1">
      <c r="A22" s="569" t="s">
        <v>936</v>
      </c>
      <c r="B22" s="569"/>
      <c r="C22" s="569"/>
      <c r="D22" s="90">
        <f t="shared" si="1"/>
        <v>7</v>
      </c>
      <c r="E22" s="91"/>
      <c r="F22" s="90"/>
      <c r="G22" s="91">
        <v>6</v>
      </c>
      <c r="H22" s="91">
        <f t="shared" si="2"/>
        <v>1</v>
      </c>
      <c r="I22" s="91"/>
      <c r="J22" s="91">
        <v>1</v>
      </c>
      <c r="K22" s="91">
        <f t="shared" si="3"/>
        <v>0</v>
      </c>
      <c r="L22" s="91"/>
      <c r="M22" s="91"/>
      <c r="N22" s="90">
        <f t="shared" si="4"/>
        <v>4380</v>
      </c>
      <c r="O22" s="91"/>
      <c r="P22" s="91">
        <v>4380</v>
      </c>
    </row>
    <row r="23" spans="1:16" ht="16.5" customHeight="1">
      <c r="A23" s="569" t="s">
        <v>937</v>
      </c>
      <c r="B23" s="569"/>
      <c r="C23" s="569"/>
      <c r="D23" s="90">
        <f t="shared" si="1"/>
        <v>1</v>
      </c>
      <c r="E23" s="91"/>
      <c r="F23" s="90"/>
      <c r="G23" s="91"/>
      <c r="H23" s="91">
        <f t="shared" si="2"/>
        <v>1</v>
      </c>
      <c r="I23" s="91"/>
      <c r="J23" s="91">
        <v>1</v>
      </c>
      <c r="K23" s="91">
        <f t="shared" si="3"/>
        <v>0</v>
      </c>
      <c r="L23" s="91"/>
      <c r="M23" s="91"/>
      <c r="N23" s="90">
        <f t="shared" si="4"/>
        <v>690</v>
      </c>
      <c r="O23" s="91"/>
      <c r="P23" s="91">
        <v>690</v>
      </c>
    </row>
    <row r="24" spans="1:16" ht="16.5" customHeight="1">
      <c r="A24" s="570" t="s">
        <v>938</v>
      </c>
      <c r="B24" s="570"/>
      <c r="C24" s="570"/>
      <c r="D24" s="92">
        <f t="shared" si="1"/>
        <v>1</v>
      </c>
      <c r="E24" s="93"/>
      <c r="F24" s="92"/>
      <c r="G24" s="93">
        <v>1</v>
      </c>
      <c r="H24" s="93">
        <f t="shared" si="2"/>
        <v>0</v>
      </c>
      <c r="I24" s="93"/>
      <c r="J24" s="93"/>
      <c r="K24" s="93">
        <f t="shared" si="3"/>
        <v>0</v>
      </c>
      <c r="L24" s="93"/>
      <c r="M24" s="93"/>
      <c r="N24" s="92">
        <f t="shared" si="4"/>
        <v>5400</v>
      </c>
      <c r="O24" s="93"/>
      <c r="P24" s="93">
        <v>5400</v>
      </c>
    </row>
    <row r="25" spans="1:16" ht="16.5" customHeight="1">
      <c r="A25" s="562" t="s">
        <v>939</v>
      </c>
      <c r="B25" s="564"/>
      <c r="C25" s="563"/>
      <c r="D25" s="8">
        <f t="shared" si="1"/>
        <v>6</v>
      </c>
      <c r="E25" s="106"/>
      <c r="F25" s="8"/>
      <c r="G25" s="106">
        <v>1</v>
      </c>
      <c r="H25" s="106">
        <f t="shared" si="2"/>
        <v>4</v>
      </c>
      <c r="I25" s="106"/>
      <c r="J25" s="106">
        <v>4</v>
      </c>
      <c r="K25" s="106">
        <f t="shared" si="3"/>
        <v>1</v>
      </c>
      <c r="L25" s="106"/>
      <c r="M25" s="106">
        <v>1</v>
      </c>
      <c r="N25" s="8">
        <f t="shared" si="4"/>
        <v>2250</v>
      </c>
      <c r="O25" s="209"/>
      <c r="P25" s="209">
        <v>2250</v>
      </c>
    </row>
    <row r="26" spans="1:16" ht="16.5" customHeight="1">
      <c r="A26" s="565" t="s">
        <v>940</v>
      </c>
      <c r="B26" s="565"/>
      <c r="C26" s="565"/>
      <c r="D26" s="88">
        <f t="shared" si="1"/>
        <v>9</v>
      </c>
      <c r="E26" s="89"/>
      <c r="F26" s="89"/>
      <c r="G26" s="89">
        <v>7</v>
      </c>
      <c r="H26" s="89">
        <f t="shared" si="2"/>
        <v>0</v>
      </c>
      <c r="I26" s="89"/>
      <c r="J26" s="89"/>
      <c r="K26" s="89">
        <f t="shared" si="3"/>
        <v>2</v>
      </c>
      <c r="L26" s="89"/>
      <c r="M26" s="89">
        <v>2</v>
      </c>
      <c r="N26" s="88">
        <f t="shared" si="4"/>
        <v>1353</v>
      </c>
      <c r="O26" s="89">
        <v>1250</v>
      </c>
      <c r="P26" s="89">
        <v>103</v>
      </c>
    </row>
    <row r="27" spans="1:16" ht="16.5" customHeight="1">
      <c r="A27" s="566" t="s">
        <v>941</v>
      </c>
      <c r="B27" s="566"/>
      <c r="C27" s="566"/>
      <c r="D27" s="90">
        <f t="shared" si="1"/>
        <v>4</v>
      </c>
      <c r="E27" s="91"/>
      <c r="F27" s="91"/>
      <c r="G27" s="91">
        <v>1</v>
      </c>
      <c r="H27" s="91">
        <f t="shared" si="2"/>
        <v>1</v>
      </c>
      <c r="I27" s="91"/>
      <c r="J27" s="91">
        <v>1</v>
      </c>
      <c r="K27" s="91">
        <f t="shared" si="3"/>
        <v>2</v>
      </c>
      <c r="L27" s="91"/>
      <c r="M27" s="91">
        <v>2</v>
      </c>
      <c r="N27" s="90">
        <f t="shared" si="4"/>
        <v>750</v>
      </c>
      <c r="O27" s="91">
        <v>250</v>
      </c>
      <c r="P27" s="91">
        <v>500</v>
      </c>
    </row>
    <row r="28" spans="1:16" ht="16.5" customHeight="1">
      <c r="A28" s="567" t="s">
        <v>942</v>
      </c>
      <c r="B28" s="567"/>
      <c r="C28" s="567"/>
      <c r="D28" s="92">
        <f t="shared" si="1"/>
        <v>15</v>
      </c>
      <c r="E28" s="93"/>
      <c r="F28" s="93"/>
      <c r="G28" s="93">
        <v>10</v>
      </c>
      <c r="H28" s="93">
        <f t="shared" si="2"/>
        <v>1</v>
      </c>
      <c r="I28" s="93"/>
      <c r="J28" s="93">
        <v>1</v>
      </c>
      <c r="K28" s="93">
        <f t="shared" si="3"/>
        <v>4</v>
      </c>
      <c r="L28" s="93"/>
      <c r="M28" s="93">
        <v>4</v>
      </c>
      <c r="N28" s="92">
        <f t="shared" si="4"/>
        <v>1363</v>
      </c>
      <c r="O28" s="93">
        <v>1250</v>
      </c>
      <c r="P28" s="93">
        <v>113</v>
      </c>
    </row>
    <row r="29" spans="1:16" ht="16.5" customHeight="1">
      <c r="A29" s="571" t="s">
        <v>943</v>
      </c>
      <c r="B29" s="572"/>
      <c r="C29" s="573"/>
      <c r="D29" s="92">
        <f t="shared" si="1"/>
        <v>20</v>
      </c>
      <c r="E29" s="209"/>
      <c r="F29" s="209"/>
      <c r="G29" s="209"/>
      <c r="H29" s="93">
        <f t="shared" si="2"/>
        <v>2</v>
      </c>
      <c r="I29" s="209">
        <v>1</v>
      </c>
      <c r="J29" s="209">
        <v>1</v>
      </c>
      <c r="K29" s="209">
        <f t="shared" si="3"/>
        <v>18</v>
      </c>
      <c r="L29" s="209"/>
      <c r="M29" s="209">
        <v>18</v>
      </c>
      <c r="N29" s="108">
        <v>54</v>
      </c>
      <c r="O29" s="209">
        <v>2000</v>
      </c>
      <c r="P29" s="209">
        <v>11500</v>
      </c>
    </row>
    <row r="30" spans="1:16" ht="16.5" customHeight="1">
      <c r="A30" s="290" t="s">
        <v>944</v>
      </c>
      <c r="B30" s="568"/>
      <c r="C30" s="291"/>
      <c r="D30" s="8">
        <f>SUM(E30+F30+G30+H30+K30)</f>
        <v>5</v>
      </c>
      <c r="E30" s="106"/>
      <c r="F30" s="8"/>
      <c r="G30" s="106"/>
      <c r="H30" s="106">
        <f>SUM(I30:J30)</f>
        <v>1</v>
      </c>
      <c r="I30" s="106"/>
      <c r="J30" s="106">
        <v>1</v>
      </c>
      <c r="K30" s="106">
        <f>SUM(L30:M30)</f>
        <v>4</v>
      </c>
      <c r="L30" s="106"/>
      <c r="M30" s="106">
        <v>4</v>
      </c>
      <c r="N30" s="8">
        <f>SUM(O30:P30)</f>
        <v>5000</v>
      </c>
      <c r="O30" s="209">
        <v>1500</v>
      </c>
      <c r="P30" s="209">
        <v>3500</v>
      </c>
    </row>
    <row r="31" spans="1:16" ht="16.5" customHeight="1">
      <c r="A31" s="290" t="s">
        <v>945</v>
      </c>
      <c r="B31" s="568"/>
      <c r="C31" s="291"/>
      <c r="D31" s="8">
        <f t="shared" si="1"/>
        <v>50</v>
      </c>
      <c r="E31" s="106"/>
      <c r="F31" s="8">
        <v>1</v>
      </c>
      <c r="G31" s="106"/>
      <c r="H31" s="106">
        <f t="shared" si="2"/>
        <v>21</v>
      </c>
      <c r="I31" s="106">
        <v>4</v>
      </c>
      <c r="J31" s="106">
        <v>17</v>
      </c>
      <c r="K31" s="106">
        <f t="shared" si="3"/>
        <v>28</v>
      </c>
      <c r="L31" s="106">
        <v>1</v>
      </c>
      <c r="M31" s="106">
        <v>27</v>
      </c>
      <c r="N31" s="8">
        <f t="shared" si="4"/>
        <v>12500</v>
      </c>
      <c r="O31" s="209">
        <v>1500</v>
      </c>
      <c r="P31" s="209">
        <v>11000</v>
      </c>
    </row>
    <row r="32" spans="1:16" ht="16.5" customHeight="1">
      <c r="A32" s="574" t="s">
        <v>946</v>
      </c>
      <c r="B32" s="577" t="s">
        <v>947</v>
      </c>
      <c r="C32" s="578"/>
      <c r="D32" s="8">
        <f t="shared" si="1"/>
        <v>9</v>
      </c>
      <c r="E32" s="106"/>
      <c r="F32" s="8"/>
      <c r="G32" s="106"/>
      <c r="H32" s="106">
        <f t="shared" si="2"/>
        <v>9</v>
      </c>
      <c r="I32" s="106">
        <v>1</v>
      </c>
      <c r="J32" s="106">
        <v>8</v>
      </c>
      <c r="K32" s="106">
        <f t="shared" si="3"/>
        <v>0</v>
      </c>
      <c r="L32" s="106"/>
      <c r="M32" s="106"/>
      <c r="N32" s="8">
        <f t="shared" si="4"/>
        <v>54082</v>
      </c>
      <c r="O32" s="106">
        <v>5399</v>
      </c>
      <c r="P32" s="106">
        <v>48683</v>
      </c>
    </row>
    <row r="33" spans="1:16" ht="16.5" customHeight="1">
      <c r="A33" s="575"/>
      <c r="B33" s="562" t="s">
        <v>948</v>
      </c>
      <c r="C33" s="563"/>
      <c r="D33" s="8">
        <f t="shared" si="1"/>
        <v>8</v>
      </c>
      <c r="E33" s="106">
        <v>1</v>
      </c>
      <c r="F33" s="8"/>
      <c r="G33" s="106">
        <v>1</v>
      </c>
      <c r="H33" s="106">
        <f t="shared" si="2"/>
        <v>6</v>
      </c>
      <c r="I33" s="106">
        <v>3</v>
      </c>
      <c r="J33" s="106">
        <v>3</v>
      </c>
      <c r="K33" s="106">
        <f t="shared" si="3"/>
        <v>0</v>
      </c>
      <c r="L33" s="106"/>
      <c r="M33" s="106"/>
      <c r="N33" s="8">
        <f t="shared" si="4"/>
        <v>9250</v>
      </c>
      <c r="O33" s="209">
        <v>500</v>
      </c>
      <c r="P33" s="209">
        <v>8750</v>
      </c>
    </row>
    <row r="34" spans="1:16" ht="16.5" customHeight="1">
      <c r="A34" s="575"/>
      <c r="B34" s="562" t="s">
        <v>949</v>
      </c>
      <c r="C34" s="563"/>
      <c r="D34" s="8">
        <f t="shared" si="1"/>
        <v>0</v>
      </c>
      <c r="E34" s="106"/>
      <c r="F34" s="8"/>
      <c r="G34" s="106"/>
      <c r="H34" s="106">
        <f t="shared" si="2"/>
        <v>0</v>
      </c>
      <c r="I34" s="106"/>
      <c r="J34" s="106"/>
      <c r="K34" s="106">
        <f t="shared" si="3"/>
        <v>0</v>
      </c>
      <c r="L34" s="106"/>
      <c r="M34" s="106"/>
      <c r="N34" s="8">
        <f t="shared" si="4"/>
        <v>13000</v>
      </c>
      <c r="O34" s="209">
        <v>1500</v>
      </c>
      <c r="P34" s="209">
        <v>11500</v>
      </c>
    </row>
    <row r="35" spans="1:16" ht="16.5" customHeight="1">
      <c r="A35" s="575"/>
      <c r="B35" s="562" t="s">
        <v>950</v>
      </c>
      <c r="C35" s="563"/>
      <c r="D35" s="8">
        <f t="shared" si="1"/>
        <v>5</v>
      </c>
      <c r="E35" s="106"/>
      <c r="F35" s="8"/>
      <c r="G35" s="106"/>
      <c r="H35" s="106">
        <f t="shared" si="2"/>
        <v>5</v>
      </c>
      <c r="I35" s="106">
        <v>2</v>
      </c>
      <c r="J35" s="106">
        <v>3</v>
      </c>
      <c r="K35" s="106">
        <f t="shared" si="3"/>
        <v>0</v>
      </c>
      <c r="L35" s="106"/>
      <c r="M35" s="106"/>
      <c r="N35" s="8">
        <f t="shared" si="4"/>
        <v>9240</v>
      </c>
      <c r="O35" s="209">
        <v>2800</v>
      </c>
      <c r="P35" s="209">
        <v>6440</v>
      </c>
    </row>
    <row r="36" spans="1:16" ht="16.5" customHeight="1">
      <c r="A36" s="575"/>
      <c r="B36" s="562" t="s">
        <v>951</v>
      </c>
      <c r="C36" s="563"/>
      <c r="D36" s="8">
        <f t="shared" si="1"/>
        <v>13</v>
      </c>
      <c r="E36" s="106">
        <v>1</v>
      </c>
      <c r="F36" s="8"/>
      <c r="G36" s="106"/>
      <c r="H36" s="106">
        <f t="shared" si="2"/>
        <v>12</v>
      </c>
      <c r="I36" s="106">
        <v>1</v>
      </c>
      <c r="J36" s="106">
        <v>11</v>
      </c>
      <c r="K36" s="106"/>
      <c r="L36" s="106"/>
      <c r="M36" s="106"/>
      <c r="N36" s="8">
        <f t="shared" si="4"/>
        <v>20160</v>
      </c>
      <c r="O36" s="209">
        <v>1120</v>
      </c>
      <c r="P36" s="209">
        <v>19040</v>
      </c>
    </row>
    <row r="37" spans="1:16" ht="16.5" customHeight="1">
      <c r="A37" s="575"/>
      <c r="B37" s="562" t="s">
        <v>935</v>
      </c>
      <c r="C37" s="563"/>
      <c r="D37" s="8">
        <f t="shared" si="1"/>
        <v>2</v>
      </c>
      <c r="E37" s="106"/>
      <c r="F37" s="8"/>
      <c r="G37" s="106"/>
      <c r="H37" s="106">
        <f t="shared" si="2"/>
        <v>2</v>
      </c>
      <c r="I37" s="106"/>
      <c r="J37" s="106">
        <v>2</v>
      </c>
      <c r="K37" s="106">
        <f>SUM(L37:M37)</f>
        <v>0</v>
      </c>
      <c r="L37" s="106"/>
      <c r="M37" s="106"/>
      <c r="N37" s="8">
        <f t="shared" si="4"/>
        <v>5400</v>
      </c>
      <c r="O37" s="209"/>
      <c r="P37" s="209">
        <v>5400</v>
      </c>
    </row>
    <row r="38" spans="1:16" ht="16.5" customHeight="1">
      <c r="A38" s="575"/>
      <c r="B38" s="562" t="s">
        <v>952</v>
      </c>
      <c r="C38" s="563"/>
      <c r="D38" s="8">
        <f t="shared" si="1"/>
        <v>9</v>
      </c>
      <c r="E38" s="106">
        <v>1</v>
      </c>
      <c r="F38" s="8"/>
      <c r="G38" s="106">
        <v>1</v>
      </c>
      <c r="H38" s="106">
        <f t="shared" si="2"/>
        <v>7</v>
      </c>
      <c r="I38" s="106"/>
      <c r="J38" s="106">
        <v>7</v>
      </c>
      <c r="K38" s="106">
        <f>SUM(L38:M38)</f>
        <v>0</v>
      </c>
      <c r="L38" s="106"/>
      <c r="M38" s="106"/>
      <c r="N38" s="8">
        <f t="shared" si="4"/>
        <v>10375</v>
      </c>
      <c r="O38" s="209">
        <v>7410</v>
      </c>
      <c r="P38" s="209">
        <v>2965</v>
      </c>
    </row>
    <row r="39" spans="1:16" ht="16.5" customHeight="1">
      <c r="A39" s="575"/>
      <c r="B39" s="559" t="s">
        <v>953</v>
      </c>
      <c r="C39" s="561"/>
      <c r="D39" s="8"/>
      <c r="E39" s="106"/>
      <c r="F39" s="8"/>
      <c r="G39" s="106"/>
      <c r="H39" s="106">
        <f t="shared" si="2"/>
        <v>3</v>
      </c>
      <c r="I39" s="106">
        <v>1</v>
      </c>
      <c r="J39" s="106">
        <v>2</v>
      </c>
      <c r="K39" s="106"/>
      <c r="L39" s="106"/>
      <c r="M39" s="106"/>
      <c r="N39" s="8">
        <f t="shared" si="4"/>
        <v>5600</v>
      </c>
      <c r="O39" s="209"/>
      <c r="P39" s="209">
        <v>5600</v>
      </c>
    </row>
    <row r="40" spans="1:16" ht="16.5" customHeight="1">
      <c r="A40" s="575"/>
      <c r="B40" s="562" t="s">
        <v>954</v>
      </c>
      <c r="C40" s="563"/>
      <c r="D40" s="8">
        <f aca="true" t="shared" si="5" ref="D40:D45">SUM(E40+F40+G40+H40+K40)</f>
        <v>6</v>
      </c>
      <c r="E40" s="106">
        <v>1</v>
      </c>
      <c r="F40" s="8"/>
      <c r="G40" s="106">
        <v>1</v>
      </c>
      <c r="H40" s="106">
        <f t="shared" si="2"/>
        <v>4</v>
      </c>
      <c r="I40" s="106"/>
      <c r="J40" s="106">
        <v>4</v>
      </c>
      <c r="K40" s="106">
        <f aca="true" t="shared" si="6" ref="K40:K45">SUM(L40:M40)</f>
        <v>0</v>
      </c>
      <c r="L40" s="106"/>
      <c r="M40" s="106"/>
      <c r="N40" s="8">
        <f t="shared" si="4"/>
        <v>2808</v>
      </c>
      <c r="O40" s="209">
        <v>1560</v>
      </c>
      <c r="P40" s="209">
        <v>1248</v>
      </c>
    </row>
    <row r="41" spans="1:16" ht="16.5" customHeight="1">
      <c r="A41" s="575"/>
      <c r="B41" s="562" t="s">
        <v>955</v>
      </c>
      <c r="C41" s="563"/>
      <c r="D41" s="8">
        <f t="shared" si="5"/>
        <v>11</v>
      </c>
      <c r="E41" s="106">
        <v>1</v>
      </c>
      <c r="F41" s="8"/>
      <c r="G41" s="106">
        <v>1</v>
      </c>
      <c r="H41" s="106">
        <f t="shared" si="2"/>
        <v>9</v>
      </c>
      <c r="I41" s="106"/>
      <c r="J41" s="106">
        <v>9</v>
      </c>
      <c r="K41" s="106">
        <f t="shared" si="6"/>
        <v>0</v>
      </c>
      <c r="L41" s="106"/>
      <c r="M41" s="106"/>
      <c r="N41" s="8">
        <f t="shared" si="4"/>
        <v>17360</v>
      </c>
      <c r="O41" s="209">
        <v>2800</v>
      </c>
      <c r="P41" s="209">
        <v>14560</v>
      </c>
    </row>
    <row r="42" spans="1:16" ht="16.5" customHeight="1">
      <c r="A42" s="575"/>
      <c r="B42" s="562" t="s">
        <v>956</v>
      </c>
      <c r="C42" s="563"/>
      <c r="D42" s="8">
        <f t="shared" si="5"/>
        <v>2</v>
      </c>
      <c r="E42" s="106"/>
      <c r="F42" s="8"/>
      <c r="G42" s="106"/>
      <c r="H42" s="106">
        <f t="shared" si="2"/>
        <v>2</v>
      </c>
      <c r="I42" s="106"/>
      <c r="J42" s="106">
        <v>2</v>
      </c>
      <c r="K42" s="106">
        <f t="shared" si="6"/>
        <v>0</v>
      </c>
      <c r="L42" s="106"/>
      <c r="M42" s="106"/>
      <c r="N42" s="8">
        <f t="shared" si="4"/>
        <v>2380</v>
      </c>
      <c r="O42" s="106">
        <v>140</v>
      </c>
      <c r="P42" s="106">
        <v>2240</v>
      </c>
    </row>
    <row r="43" spans="1:16" ht="16.5" customHeight="1">
      <c r="A43" s="575"/>
      <c r="B43" s="562" t="s">
        <v>957</v>
      </c>
      <c r="C43" s="563"/>
      <c r="D43" s="8">
        <f t="shared" si="5"/>
        <v>0</v>
      </c>
      <c r="E43" s="106"/>
      <c r="F43" s="8"/>
      <c r="G43" s="106"/>
      <c r="H43" s="106">
        <f t="shared" si="2"/>
        <v>0</v>
      </c>
      <c r="I43" s="106"/>
      <c r="J43" s="106"/>
      <c r="K43" s="106">
        <f t="shared" si="6"/>
        <v>0</v>
      </c>
      <c r="L43" s="106"/>
      <c r="M43" s="106"/>
      <c r="N43" s="8">
        <f t="shared" si="4"/>
        <v>12000</v>
      </c>
      <c r="O43" s="106">
        <v>3000</v>
      </c>
      <c r="P43" s="106">
        <v>9000</v>
      </c>
    </row>
    <row r="44" spans="1:16" ht="16.5" customHeight="1">
      <c r="A44" s="575"/>
      <c r="B44" s="562" t="s">
        <v>958</v>
      </c>
      <c r="C44" s="563"/>
      <c r="D44" s="8">
        <f t="shared" si="5"/>
        <v>0</v>
      </c>
      <c r="E44" s="106"/>
      <c r="F44" s="8"/>
      <c r="G44" s="106"/>
      <c r="H44" s="106">
        <f t="shared" si="2"/>
        <v>0</v>
      </c>
      <c r="I44" s="106">
        <v>0</v>
      </c>
      <c r="J44" s="106">
        <v>0</v>
      </c>
      <c r="K44" s="106">
        <f t="shared" si="6"/>
        <v>0</v>
      </c>
      <c r="L44" s="106"/>
      <c r="M44" s="106"/>
      <c r="N44" s="8">
        <f t="shared" si="4"/>
        <v>17360</v>
      </c>
      <c r="O44" s="106">
        <v>1960</v>
      </c>
      <c r="P44" s="106">
        <v>15400</v>
      </c>
    </row>
    <row r="45" spans="1:16" ht="16.5" customHeight="1">
      <c r="A45" s="576"/>
      <c r="B45" s="562" t="s">
        <v>959</v>
      </c>
      <c r="C45" s="563"/>
      <c r="D45" s="8">
        <f t="shared" si="5"/>
        <v>12</v>
      </c>
      <c r="E45" s="106">
        <v>1</v>
      </c>
      <c r="F45" s="8">
        <v>1</v>
      </c>
      <c r="G45" s="106">
        <v>2</v>
      </c>
      <c r="H45" s="106">
        <f t="shared" si="2"/>
        <v>8</v>
      </c>
      <c r="I45" s="106"/>
      <c r="J45" s="106">
        <v>8</v>
      </c>
      <c r="K45" s="106">
        <f t="shared" si="6"/>
        <v>0</v>
      </c>
      <c r="L45" s="106"/>
      <c r="M45" s="106"/>
      <c r="N45" s="8">
        <f t="shared" si="4"/>
        <v>11200</v>
      </c>
      <c r="O45" s="106">
        <v>1960</v>
      </c>
      <c r="P45" s="106">
        <v>9240</v>
      </c>
    </row>
    <row r="46" spans="1:16" ht="16.5" customHeight="1">
      <c r="A46" s="559" t="s">
        <v>927</v>
      </c>
      <c r="B46" s="560"/>
      <c r="C46" s="561"/>
      <c r="D46" s="8">
        <f>SUM(D21:D45)</f>
        <v>204</v>
      </c>
      <c r="E46" s="8">
        <f aca="true" t="shared" si="7" ref="E46:M46">SUM(E21:E45)</f>
        <v>6</v>
      </c>
      <c r="F46" s="8">
        <f t="shared" si="7"/>
        <v>2</v>
      </c>
      <c r="G46" s="8">
        <f t="shared" si="7"/>
        <v>39</v>
      </c>
      <c r="H46" s="8">
        <f t="shared" si="7"/>
        <v>101</v>
      </c>
      <c r="I46" s="8">
        <f t="shared" si="7"/>
        <v>13</v>
      </c>
      <c r="J46" s="8">
        <f t="shared" si="7"/>
        <v>88</v>
      </c>
      <c r="K46" s="8">
        <f t="shared" si="7"/>
        <v>59</v>
      </c>
      <c r="L46" s="8">
        <f t="shared" si="7"/>
        <v>1</v>
      </c>
      <c r="M46" s="8">
        <f t="shared" si="7"/>
        <v>58</v>
      </c>
      <c r="N46" s="8">
        <f>SUM(N19:N45)</f>
        <v>237675</v>
      </c>
      <c r="O46" s="8">
        <f>SUM(O21:O45)</f>
        <v>37899</v>
      </c>
      <c r="P46" s="8">
        <f>SUM(P21:P45)</f>
        <v>209972</v>
      </c>
    </row>
    <row r="47" spans="1:16" ht="15.75" customHeight="1">
      <c r="A47" s="218"/>
      <c r="B47" s="218"/>
      <c r="C47" s="218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1:16" ht="11.2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</sheetData>
  <sheetProtection/>
  <mergeCells count="66">
    <mergeCell ref="A20:C20"/>
    <mergeCell ref="D17:D18"/>
    <mergeCell ref="N17:N18"/>
    <mergeCell ref="P10:P11"/>
    <mergeCell ref="N10:N11"/>
    <mergeCell ref="D10:D11"/>
    <mergeCell ref="O10:O11"/>
    <mergeCell ref="H10:J10"/>
    <mergeCell ref="E10:G10"/>
    <mergeCell ref="K10:M10"/>
    <mergeCell ref="A21:C21"/>
    <mergeCell ref="A13:C13"/>
    <mergeCell ref="A12:C12"/>
    <mergeCell ref="P17:P18"/>
    <mergeCell ref="N16:P16"/>
    <mergeCell ref="A1:P1"/>
    <mergeCell ref="A4:C4"/>
    <mergeCell ref="A5:C5"/>
    <mergeCell ref="A6:C6"/>
    <mergeCell ref="B2:C2"/>
    <mergeCell ref="O3:O4"/>
    <mergeCell ref="H3:J3"/>
    <mergeCell ref="N2:P2"/>
    <mergeCell ref="D2:M2"/>
    <mergeCell ref="P3:P4"/>
    <mergeCell ref="D3:D4"/>
    <mergeCell ref="K3:M3"/>
    <mergeCell ref="N3:N4"/>
    <mergeCell ref="E3:G3"/>
    <mergeCell ref="B3:C3"/>
    <mergeCell ref="B43:C43"/>
    <mergeCell ref="B42:C42"/>
    <mergeCell ref="A8:P8"/>
    <mergeCell ref="D9:M9"/>
    <mergeCell ref="N9:P9"/>
    <mergeCell ref="B35:C35"/>
    <mergeCell ref="B38:C38"/>
    <mergeCell ref="B36:C36"/>
    <mergeCell ref="A19:C19"/>
    <mergeCell ref="B34:C34"/>
    <mergeCell ref="A24:C24"/>
    <mergeCell ref="A31:C31"/>
    <mergeCell ref="B37:C37"/>
    <mergeCell ref="A29:C29"/>
    <mergeCell ref="A32:A45"/>
    <mergeCell ref="B32:C32"/>
    <mergeCell ref="A15:P15"/>
    <mergeCell ref="D16:M16"/>
    <mergeCell ref="B45:C45"/>
    <mergeCell ref="K17:M17"/>
    <mergeCell ref="E17:G17"/>
    <mergeCell ref="B40:C40"/>
    <mergeCell ref="A30:C30"/>
    <mergeCell ref="A22:C22"/>
    <mergeCell ref="B44:C44"/>
    <mergeCell ref="A23:C23"/>
    <mergeCell ref="A46:C46"/>
    <mergeCell ref="O17:O18"/>
    <mergeCell ref="H17:J17"/>
    <mergeCell ref="B33:C33"/>
    <mergeCell ref="A25:C25"/>
    <mergeCell ref="A26:C26"/>
    <mergeCell ref="A27:C27"/>
    <mergeCell ref="A28:C28"/>
    <mergeCell ref="B41:C41"/>
    <mergeCell ref="B39:C39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100" zoomScalePageLayoutView="0" workbookViewId="0" topLeftCell="A1">
      <selection activeCell="R12" sqref="R12"/>
    </sheetView>
  </sheetViews>
  <sheetFormatPr defaultColWidth="8.88671875" defaultRowHeight="13.5"/>
  <cols>
    <col min="1" max="1" width="3.88671875" style="156" customWidth="1"/>
    <col min="2" max="2" width="6.99609375" style="156" customWidth="1"/>
    <col min="3" max="3" width="4.3359375" style="156" customWidth="1"/>
    <col min="4" max="4" width="3.99609375" style="156" customWidth="1"/>
    <col min="5" max="13" width="4.10546875" style="156" customWidth="1"/>
    <col min="14" max="16" width="7.4453125" style="156" customWidth="1"/>
    <col min="17" max="16384" width="8.88671875" style="156" customWidth="1"/>
  </cols>
  <sheetData>
    <row r="1" spans="1:16" ht="18.75" customHeight="1">
      <c r="A1" s="557" t="s">
        <v>465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</row>
    <row r="2" spans="1:16" ht="16.5" customHeight="1">
      <c r="A2" s="222"/>
      <c r="B2" s="223"/>
      <c r="C2" s="173" t="s">
        <v>8</v>
      </c>
      <c r="D2" s="474" t="s">
        <v>451</v>
      </c>
      <c r="E2" s="476"/>
      <c r="F2" s="476"/>
      <c r="G2" s="476"/>
      <c r="H2" s="476"/>
      <c r="I2" s="476"/>
      <c r="J2" s="476"/>
      <c r="K2" s="476"/>
      <c r="L2" s="476"/>
      <c r="M2" s="475"/>
      <c r="N2" s="474" t="s">
        <v>453</v>
      </c>
      <c r="O2" s="476"/>
      <c r="P2" s="475"/>
    </row>
    <row r="3" spans="1:16" ht="16.5" customHeight="1">
      <c r="A3" s="158"/>
      <c r="B3" s="218"/>
      <c r="C3" s="219"/>
      <c r="D3" s="472" t="s">
        <v>86</v>
      </c>
      <c r="E3" s="474" t="s">
        <v>448</v>
      </c>
      <c r="F3" s="476"/>
      <c r="G3" s="475"/>
      <c r="H3" s="474" t="s">
        <v>358</v>
      </c>
      <c r="I3" s="476"/>
      <c r="J3" s="475"/>
      <c r="K3" s="474" t="s">
        <v>359</v>
      </c>
      <c r="L3" s="476"/>
      <c r="M3" s="475"/>
      <c r="N3" s="472" t="s">
        <v>452</v>
      </c>
      <c r="O3" s="472" t="s">
        <v>0</v>
      </c>
      <c r="P3" s="472" t="s">
        <v>6</v>
      </c>
    </row>
    <row r="4" spans="1:16" ht="16.5" customHeight="1">
      <c r="A4" s="220" t="s">
        <v>193</v>
      </c>
      <c r="B4" s="224"/>
      <c r="C4" s="225"/>
      <c r="D4" s="473"/>
      <c r="E4" s="78" t="s">
        <v>87</v>
      </c>
      <c r="F4" s="78" t="s">
        <v>88</v>
      </c>
      <c r="G4" s="78" t="s">
        <v>89</v>
      </c>
      <c r="H4" s="78" t="s">
        <v>5</v>
      </c>
      <c r="I4" s="78" t="s">
        <v>0</v>
      </c>
      <c r="J4" s="78" t="s">
        <v>6</v>
      </c>
      <c r="K4" s="78" t="s">
        <v>5</v>
      </c>
      <c r="L4" s="78" t="s">
        <v>0</v>
      </c>
      <c r="M4" s="78" t="s">
        <v>6</v>
      </c>
      <c r="N4" s="473"/>
      <c r="O4" s="473"/>
      <c r="P4" s="473"/>
    </row>
    <row r="5" spans="1:16" ht="16.5" customHeight="1">
      <c r="A5" s="629" t="s">
        <v>764</v>
      </c>
      <c r="B5" s="630"/>
      <c r="C5" s="631"/>
      <c r="D5" s="8">
        <f>SUM(E5+F5+G5+H5+K5)</f>
        <v>1</v>
      </c>
      <c r="E5" s="78"/>
      <c r="F5" s="78"/>
      <c r="G5" s="78"/>
      <c r="H5" s="106">
        <f>SUM(I5:J5)</f>
        <v>1</v>
      </c>
      <c r="I5" s="78"/>
      <c r="J5" s="78">
        <v>1</v>
      </c>
      <c r="K5" s="78"/>
      <c r="L5" s="78"/>
      <c r="M5" s="78"/>
      <c r="N5" s="8">
        <f aca="true" t="shared" si="0" ref="N5:N10">SUM(O5:P5)</f>
        <v>5000</v>
      </c>
      <c r="O5" s="209">
        <v>2250</v>
      </c>
      <c r="P5" s="209">
        <v>2750</v>
      </c>
    </row>
    <row r="6" spans="1:16" ht="16.5" customHeight="1">
      <c r="A6" s="626" t="s">
        <v>514</v>
      </c>
      <c r="B6" s="627"/>
      <c r="C6" s="628"/>
      <c r="D6" s="8">
        <f>SUM(E6+F6+G6+H6+K6)</f>
        <v>1</v>
      </c>
      <c r="E6" s="78"/>
      <c r="F6" s="78"/>
      <c r="G6" s="78"/>
      <c r="H6" s="106">
        <f>SUM(I6:J6)</f>
        <v>1</v>
      </c>
      <c r="I6" s="78"/>
      <c r="J6" s="78">
        <v>1</v>
      </c>
      <c r="K6" s="106">
        <f>SUM(L6:M6)</f>
        <v>0</v>
      </c>
      <c r="L6" s="78"/>
      <c r="M6" s="78"/>
      <c r="N6" s="8">
        <f t="shared" si="0"/>
        <v>2750</v>
      </c>
      <c r="O6" s="209">
        <v>1250</v>
      </c>
      <c r="P6" s="209">
        <v>1500</v>
      </c>
    </row>
    <row r="7" spans="1:16" ht="16.5" customHeight="1">
      <c r="A7" s="562" t="s">
        <v>466</v>
      </c>
      <c r="B7" s="564"/>
      <c r="C7" s="563"/>
      <c r="D7" s="8">
        <f>SUM(E7+F7+G7+H7+K7)</f>
        <v>2</v>
      </c>
      <c r="E7" s="106"/>
      <c r="F7" s="106"/>
      <c r="G7" s="106"/>
      <c r="H7" s="106">
        <f>SUM(I7:J7)</f>
        <v>2</v>
      </c>
      <c r="I7" s="106"/>
      <c r="J7" s="106">
        <v>2</v>
      </c>
      <c r="K7" s="106">
        <f>SUM(L7:M7)</f>
        <v>0</v>
      </c>
      <c r="L7" s="106"/>
      <c r="M7" s="106"/>
      <c r="N7" s="8">
        <f t="shared" si="0"/>
        <v>4221</v>
      </c>
      <c r="O7" s="209">
        <v>1907</v>
      </c>
      <c r="P7" s="209">
        <v>2314</v>
      </c>
    </row>
    <row r="8" spans="1:16" ht="16.5" customHeight="1">
      <c r="A8" s="562" t="s">
        <v>467</v>
      </c>
      <c r="B8" s="564"/>
      <c r="C8" s="563"/>
      <c r="D8" s="8">
        <f>SUM(E8+F8+G8+H8+K8)</f>
        <v>2</v>
      </c>
      <c r="E8" s="106"/>
      <c r="F8" s="106"/>
      <c r="G8" s="106"/>
      <c r="H8" s="106">
        <f>SUM(I8:J8)</f>
        <v>2</v>
      </c>
      <c r="I8" s="106"/>
      <c r="J8" s="106">
        <v>2</v>
      </c>
      <c r="K8" s="106">
        <f>SUM(L8:M8)</f>
        <v>0</v>
      </c>
      <c r="L8" s="106"/>
      <c r="M8" s="106"/>
      <c r="N8" s="8">
        <f t="shared" si="0"/>
        <v>7300</v>
      </c>
      <c r="O8" s="209">
        <v>2800</v>
      </c>
      <c r="P8" s="209">
        <v>4500</v>
      </c>
    </row>
    <row r="9" spans="1:16" ht="16.5" customHeight="1">
      <c r="A9" s="562" t="s">
        <v>468</v>
      </c>
      <c r="B9" s="564"/>
      <c r="C9" s="563"/>
      <c r="D9" s="8">
        <f>SUM(E9+F9+G9+H9+K9)</f>
        <v>3</v>
      </c>
      <c r="E9" s="106"/>
      <c r="F9" s="106"/>
      <c r="G9" s="106">
        <v>1</v>
      </c>
      <c r="H9" s="106">
        <f>SUM(I9:J9)</f>
        <v>0</v>
      </c>
      <c r="I9" s="106"/>
      <c r="J9" s="106"/>
      <c r="K9" s="106">
        <f>SUM(L9:M9)</f>
        <v>2</v>
      </c>
      <c r="L9" s="106"/>
      <c r="M9" s="106">
        <v>2</v>
      </c>
      <c r="N9" s="8">
        <f t="shared" si="0"/>
        <v>10582</v>
      </c>
      <c r="O9" s="209">
        <v>6292</v>
      </c>
      <c r="P9" s="209">
        <v>4290</v>
      </c>
    </row>
    <row r="10" spans="1:16" ht="16.5" customHeight="1">
      <c r="A10" s="559" t="s">
        <v>454</v>
      </c>
      <c r="B10" s="560"/>
      <c r="C10" s="561"/>
      <c r="D10" s="8">
        <f aca="true" t="shared" si="1" ref="D10:M10">SUM(D7:D9)</f>
        <v>7</v>
      </c>
      <c r="E10" s="8">
        <f t="shared" si="1"/>
        <v>0</v>
      </c>
      <c r="F10" s="8">
        <f t="shared" si="1"/>
        <v>0</v>
      </c>
      <c r="G10" s="8">
        <f t="shared" si="1"/>
        <v>1</v>
      </c>
      <c r="H10" s="8">
        <f t="shared" si="1"/>
        <v>4</v>
      </c>
      <c r="I10" s="8">
        <f t="shared" si="1"/>
        <v>0</v>
      </c>
      <c r="J10" s="8">
        <f t="shared" si="1"/>
        <v>4</v>
      </c>
      <c r="K10" s="8">
        <f t="shared" si="1"/>
        <v>2</v>
      </c>
      <c r="L10" s="8">
        <f t="shared" si="1"/>
        <v>0</v>
      </c>
      <c r="M10" s="8">
        <f t="shared" si="1"/>
        <v>2</v>
      </c>
      <c r="N10" s="8">
        <f t="shared" si="0"/>
        <v>22103</v>
      </c>
      <c r="O10" s="8">
        <f>SUM(O7:O9)</f>
        <v>10999</v>
      </c>
      <c r="P10" s="8">
        <f>SUM(P7:P9)</f>
        <v>11104</v>
      </c>
    </row>
    <row r="11" spans="1:16" ht="19.5" customHeight="1">
      <c r="A11" s="162"/>
      <c r="B11" s="162"/>
      <c r="C11" s="162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24" customHeight="1">
      <c r="A12" s="557" t="s">
        <v>469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</row>
    <row r="13" spans="1:16" ht="16.5" customHeight="1">
      <c r="A13" s="222"/>
      <c r="B13" s="223"/>
      <c r="C13" s="173" t="s">
        <v>8</v>
      </c>
      <c r="D13" s="474" t="s">
        <v>451</v>
      </c>
      <c r="E13" s="476"/>
      <c r="F13" s="476"/>
      <c r="G13" s="476"/>
      <c r="H13" s="476"/>
      <c r="I13" s="476"/>
      <c r="J13" s="476"/>
      <c r="K13" s="476"/>
      <c r="L13" s="476"/>
      <c r="M13" s="475"/>
      <c r="N13" s="474" t="s">
        <v>453</v>
      </c>
      <c r="O13" s="476"/>
      <c r="P13" s="475"/>
    </row>
    <row r="14" spans="1:16" ht="16.5" customHeight="1">
      <c r="A14" s="158"/>
      <c r="B14" s="218"/>
      <c r="C14" s="219"/>
      <c r="D14" s="472" t="s">
        <v>86</v>
      </c>
      <c r="E14" s="474" t="s">
        <v>448</v>
      </c>
      <c r="F14" s="476"/>
      <c r="G14" s="475"/>
      <c r="H14" s="474" t="s">
        <v>358</v>
      </c>
      <c r="I14" s="476"/>
      <c r="J14" s="475"/>
      <c r="K14" s="474" t="s">
        <v>359</v>
      </c>
      <c r="L14" s="476"/>
      <c r="M14" s="475"/>
      <c r="N14" s="472" t="s">
        <v>452</v>
      </c>
      <c r="O14" s="472" t="s">
        <v>0</v>
      </c>
      <c r="P14" s="472" t="s">
        <v>6</v>
      </c>
    </row>
    <row r="15" spans="1:16" ht="16.5" customHeight="1">
      <c r="A15" s="220" t="s">
        <v>193</v>
      </c>
      <c r="B15" s="224"/>
      <c r="C15" s="225"/>
      <c r="D15" s="473"/>
      <c r="E15" s="78" t="s">
        <v>87</v>
      </c>
      <c r="F15" s="78" t="s">
        <v>88</v>
      </c>
      <c r="G15" s="78" t="s">
        <v>89</v>
      </c>
      <c r="H15" s="78" t="s">
        <v>5</v>
      </c>
      <c r="I15" s="78" t="s">
        <v>0</v>
      </c>
      <c r="J15" s="78" t="s">
        <v>6</v>
      </c>
      <c r="K15" s="78" t="s">
        <v>5</v>
      </c>
      <c r="L15" s="78" t="s">
        <v>0</v>
      </c>
      <c r="M15" s="78" t="s">
        <v>6</v>
      </c>
      <c r="N15" s="473"/>
      <c r="O15" s="473"/>
      <c r="P15" s="473"/>
    </row>
    <row r="16" spans="1:16" ht="16.5" customHeight="1">
      <c r="A16" s="605" t="s">
        <v>186</v>
      </c>
      <c r="B16" s="606"/>
      <c r="C16" s="607"/>
      <c r="D16" s="8">
        <f aca="true" t="shared" si="2" ref="D16:D29">SUM(E16+F16+G16+H16+K16)</f>
        <v>53</v>
      </c>
      <c r="E16" s="106"/>
      <c r="F16" s="106"/>
      <c r="G16" s="106">
        <v>3</v>
      </c>
      <c r="H16" s="106">
        <f aca="true" t="shared" si="3" ref="H16:H29">SUM(I16:J16)</f>
        <v>20</v>
      </c>
      <c r="I16" s="106">
        <v>7</v>
      </c>
      <c r="J16" s="106">
        <v>13</v>
      </c>
      <c r="K16" s="106">
        <f aca="true" t="shared" si="4" ref="K16:K29">SUM(L16:M16)</f>
        <v>30</v>
      </c>
      <c r="L16" s="106">
        <v>10</v>
      </c>
      <c r="M16" s="106">
        <v>20</v>
      </c>
      <c r="N16" s="8">
        <f aca="true" t="shared" si="5" ref="N16:N31">SUM(O16:P16)</f>
        <v>509338</v>
      </c>
      <c r="O16" s="209">
        <v>250000</v>
      </c>
      <c r="P16" s="209">
        <v>259338</v>
      </c>
    </row>
    <row r="17" spans="1:16" ht="16.5" customHeight="1">
      <c r="A17" s="608" t="s">
        <v>714</v>
      </c>
      <c r="B17" s="609"/>
      <c r="C17" s="610"/>
      <c r="D17" s="8">
        <f>SUM(E17+F17+G17+H17+K17)</f>
        <v>29</v>
      </c>
      <c r="E17" s="106"/>
      <c r="F17" s="106"/>
      <c r="G17" s="106"/>
      <c r="H17" s="106">
        <f>SUM(I17:J17)</f>
        <v>13</v>
      </c>
      <c r="I17" s="106">
        <v>5</v>
      </c>
      <c r="J17" s="106">
        <v>8</v>
      </c>
      <c r="K17" s="106">
        <f>SUM(L17:M17)</f>
        <v>16</v>
      </c>
      <c r="L17" s="106">
        <v>6</v>
      </c>
      <c r="M17" s="106">
        <v>10</v>
      </c>
      <c r="N17" s="8">
        <f>SUM(O17:P17)</f>
        <v>160602</v>
      </c>
      <c r="O17" s="209">
        <v>61152</v>
      </c>
      <c r="P17" s="209">
        <v>99450</v>
      </c>
    </row>
    <row r="18" spans="1:16" ht="16.5" customHeight="1">
      <c r="A18" s="597" t="s">
        <v>715</v>
      </c>
      <c r="B18" s="598"/>
      <c r="C18" s="599"/>
      <c r="D18" s="8">
        <f t="shared" si="2"/>
        <v>28</v>
      </c>
      <c r="E18" s="106">
        <v>1</v>
      </c>
      <c r="F18" s="106"/>
      <c r="G18" s="106"/>
      <c r="H18" s="106">
        <f t="shared" si="3"/>
        <v>9</v>
      </c>
      <c r="I18" s="106">
        <v>4</v>
      </c>
      <c r="J18" s="106">
        <v>5</v>
      </c>
      <c r="K18" s="106">
        <f t="shared" si="4"/>
        <v>18</v>
      </c>
      <c r="L18" s="106">
        <v>6</v>
      </c>
      <c r="M18" s="106">
        <v>12</v>
      </c>
      <c r="N18" s="8">
        <f>SUM(O18:P18)</f>
        <v>2987</v>
      </c>
      <c r="O18" s="209">
        <v>1448</v>
      </c>
      <c r="P18" s="209">
        <v>1539</v>
      </c>
    </row>
    <row r="19" spans="1:16" ht="16.5" customHeight="1">
      <c r="A19" s="623" t="s">
        <v>491</v>
      </c>
      <c r="B19" s="624"/>
      <c r="C19" s="625"/>
      <c r="D19" s="8">
        <f t="shared" si="2"/>
        <v>2</v>
      </c>
      <c r="E19" s="106"/>
      <c r="F19" s="106"/>
      <c r="G19" s="106"/>
      <c r="H19" s="106">
        <f t="shared" si="3"/>
        <v>1</v>
      </c>
      <c r="I19" s="106"/>
      <c r="J19" s="106">
        <v>1</v>
      </c>
      <c r="K19" s="106">
        <f t="shared" si="4"/>
        <v>1</v>
      </c>
      <c r="L19" s="106"/>
      <c r="M19" s="106">
        <v>1</v>
      </c>
      <c r="N19" s="8">
        <f t="shared" si="5"/>
        <v>4548</v>
      </c>
      <c r="O19" s="209">
        <v>1862</v>
      </c>
      <c r="P19" s="209">
        <v>2686</v>
      </c>
    </row>
    <row r="20" spans="1:16" ht="16.5" customHeight="1">
      <c r="A20" s="617" t="s">
        <v>492</v>
      </c>
      <c r="B20" s="618"/>
      <c r="C20" s="619"/>
      <c r="D20" s="8">
        <f t="shared" si="2"/>
        <v>4</v>
      </c>
      <c r="E20" s="106"/>
      <c r="F20" s="106"/>
      <c r="G20" s="106"/>
      <c r="H20" s="106">
        <f t="shared" si="3"/>
        <v>2</v>
      </c>
      <c r="I20" s="106">
        <v>2</v>
      </c>
      <c r="J20" s="106">
        <v>0</v>
      </c>
      <c r="K20" s="106">
        <f t="shared" si="4"/>
        <v>2</v>
      </c>
      <c r="L20" s="106">
        <v>1</v>
      </c>
      <c r="M20" s="106">
        <v>1</v>
      </c>
      <c r="N20" s="8">
        <f t="shared" si="5"/>
        <v>7525</v>
      </c>
      <c r="O20" s="209">
        <v>3810</v>
      </c>
      <c r="P20" s="209">
        <v>3715</v>
      </c>
    </row>
    <row r="21" spans="1:16" ht="16.5" customHeight="1">
      <c r="A21" s="617" t="s">
        <v>1027</v>
      </c>
      <c r="B21" s="618"/>
      <c r="C21" s="619"/>
      <c r="D21" s="8">
        <f t="shared" si="2"/>
        <v>5</v>
      </c>
      <c r="E21" s="106">
        <v>1</v>
      </c>
      <c r="F21" s="106"/>
      <c r="G21" s="106"/>
      <c r="H21" s="106">
        <f t="shared" si="3"/>
        <v>2</v>
      </c>
      <c r="I21" s="106">
        <v>2</v>
      </c>
      <c r="J21" s="106"/>
      <c r="K21" s="106">
        <f t="shared" si="4"/>
        <v>2</v>
      </c>
      <c r="L21" s="106">
        <v>1</v>
      </c>
      <c r="M21" s="106">
        <v>1</v>
      </c>
      <c r="N21" s="8">
        <f t="shared" si="5"/>
        <v>6500</v>
      </c>
      <c r="O21" s="209">
        <v>4000</v>
      </c>
      <c r="P21" s="209">
        <v>2500</v>
      </c>
    </row>
    <row r="22" spans="1:16" ht="16.5" customHeight="1">
      <c r="A22" s="577" t="s">
        <v>593</v>
      </c>
      <c r="B22" s="582"/>
      <c r="C22" s="578"/>
      <c r="D22" s="8">
        <f t="shared" si="2"/>
        <v>21</v>
      </c>
      <c r="E22" s="106"/>
      <c r="F22" s="106"/>
      <c r="G22" s="106">
        <v>3</v>
      </c>
      <c r="H22" s="106">
        <f t="shared" si="3"/>
        <v>8</v>
      </c>
      <c r="I22" s="106">
        <v>2</v>
      </c>
      <c r="J22" s="106">
        <v>6</v>
      </c>
      <c r="K22" s="106">
        <f t="shared" si="4"/>
        <v>10</v>
      </c>
      <c r="L22" s="106">
        <v>3</v>
      </c>
      <c r="M22" s="106">
        <v>7</v>
      </c>
      <c r="N22" s="8">
        <f t="shared" si="5"/>
        <v>9250</v>
      </c>
      <c r="O22" s="209">
        <v>5250</v>
      </c>
      <c r="P22" s="209">
        <v>4000</v>
      </c>
    </row>
    <row r="23" spans="1:16" ht="16.5" customHeight="1">
      <c r="A23" s="603" t="s">
        <v>470</v>
      </c>
      <c r="B23" s="604"/>
      <c r="C23" s="215" t="s">
        <v>0</v>
      </c>
      <c r="D23" s="8">
        <f t="shared" si="2"/>
        <v>4</v>
      </c>
      <c r="E23" s="106"/>
      <c r="F23" s="106">
        <v>1</v>
      </c>
      <c r="G23" s="106"/>
      <c r="H23" s="106">
        <f t="shared" si="3"/>
        <v>1</v>
      </c>
      <c r="I23" s="106"/>
      <c r="J23" s="106">
        <v>1</v>
      </c>
      <c r="K23" s="106">
        <f t="shared" si="4"/>
        <v>2</v>
      </c>
      <c r="L23" s="106">
        <v>1</v>
      </c>
      <c r="M23" s="106">
        <v>1</v>
      </c>
      <c r="N23" s="8">
        <f t="shared" si="5"/>
        <v>2600</v>
      </c>
      <c r="O23" s="209">
        <v>2600</v>
      </c>
      <c r="P23" s="209"/>
    </row>
    <row r="24" spans="1:16" ht="16.5" customHeight="1">
      <c r="A24" s="589"/>
      <c r="B24" s="591"/>
      <c r="C24" s="215" t="s">
        <v>6</v>
      </c>
      <c r="D24" s="8">
        <f t="shared" si="2"/>
        <v>4</v>
      </c>
      <c r="E24" s="106"/>
      <c r="F24" s="106"/>
      <c r="G24" s="106">
        <v>2</v>
      </c>
      <c r="H24" s="106">
        <f t="shared" si="3"/>
        <v>2</v>
      </c>
      <c r="I24" s="106"/>
      <c r="J24" s="106">
        <v>2</v>
      </c>
      <c r="K24" s="106">
        <f t="shared" si="4"/>
        <v>0</v>
      </c>
      <c r="L24" s="106"/>
      <c r="M24" s="106"/>
      <c r="N24" s="8">
        <f t="shared" si="5"/>
        <v>4745</v>
      </c>
      <c r="O24" s="209"/>
      <c r="P24" s="209">
        <v>4745</v>
      </c>
    </row>
    <row r="25" spans="1:16" ht="16.5" customHeight="1">
      <c r="A25" s="614" t="s">
        <v>552</v>
      </c>
      <c r="B25" s="615"/>
      <c r="C25" s="616"/>
      <c r="D25" s="8">
        <f>SUM(E25+F25+G25+H25+K25)</f>
        <v>0</v>
      </c>
      <c r="E25" s="106"/>
      <c r="F25" s="106"/>
      <c r="G25" s="106"/>
      <c r="H25" s="106">
        <f>SUM(I25:J25)</f>
        <v>0</v>
      </c>
      <c r="I25" s="106"/>
      <c r="J25" s="106"/>
      <c r="K25" s="106">
        <f>SUM(L25:M25)</f>
        <v>0</v>
      </c>
      <c r="L25" s="106"/>
      <c r="M25" s="106"/>
      <c r="N25" s="8">
        <f>SUM(O25:P25)</f>
        <v>1095</v>
      </c>
      <c r="O25" s="209">
        <v>1095</v>
      </c>
      <c r="P25" s="209"/>
    </row>
    <row r="26" spans="1:16" ht="16.5" customHeight="1">
      <c r="A26" s="614" t="s">
        <v>19</v>
      </c>
      <c r="B26" s="615"/>
      <c r="C26" s="616"/>
      <c r="D26" s="8">
        <f t="shared" si="2"/>
        <v>7</v>
      </c>
      <c r="E26" s="106">
        <v>1</v>
      </c>
      <c r="F26" s="106"/>
      <c r="G26" s="106"/>
      <c r="H26" s="106">
        <f t="shared" si="3"/>
        <v>1</v>
      </c>
      <c r="I26" s="106"/>
      <c r="J26" s="106">
        <v>1</v>
      </c>
      <c r="K26" s="106">
        <f t="shared" si="4"/>
        <v>5</v>
      </c>
      <c r="L26" s="106">
        <v>1</v>
      </c>
      <c r="M26" s="106">
        <v>4</v>
      </c>
      <c r="N26" s="8">
        <f t="shared" si="5"/>
        <v>40000</v>
      </c>
      <c r="O26" s="209">
        <v>2500</v>
      </c>
      <c r="P26" s="209">
        <v>37500</v>
      </c>
    </row>
    <row r="27" spans="1:16" ht="16.5" customHeight="1">
      <c r="A27" s="620" t="s">
        <v>229</v>
      </c>
      <c r="B27" s="621"/>
      <c r="C27" s="622"/>
      <c r="D27" s="8">
        <f t="shared" si="2"/>
        <v>15</v>
      </c>
      <c r="E27" s="106"/>
      <c r="F27" s="106"/>
      <c r="G27" s="106"/>
      <c r="H27" s="106">
        <f t="shared" si="3"/>
        <v>7</v>
      </c>
      <c r="I27" s="106"/>
      <c r="J27" s="106">
        <v>7</v>
      </c>
      <c r="K27" s="106">
        <f t="shared" si="4"/>
        <v>8</v>
      </c>
      <c r="L27" s="106"/>
      <c r="M27" s="106">
        <v>8</v>
      </c>
      <c r="N27" s="8">
        <f t="shared" si="5"/>
        <v>8250</v>
      </c>
      <c r="O27" s="209">
        <v>4750</v>
      </c>
      <c r="P27" s="209">
        <v>3500</v>
      </c>
    </row>
    <row r="28" spans="1:16" ht="16.5" customHeight="1">
      <c r="A28" s="600" t="s">
        <v>45</v>
      </c>
      <c r="B28" s="601"/>
      <c r="C28" s="602"/>
      <c r="D28" s="8">
        <f t="shared" si="2"/>
        <v>35</v>
      </c>
      <c r="E28" s="106">
        <v>1</v>
      </c>
      <c r="F28" s="106"/>
      <c r="G28" s="106"/>
      <c r="H28" s="106">
        <f t="shared" si="3"/>
        <v>13</v>
      </c>
      <c r="I28" s="106">
        <v>5</v>
      </c>
      <c r="J28" s="106">
        <v>8</v>
      </c>
      <c r="K28" s="106">
        <f t="shared" si="4"/>
        <v>21</v>
      </c>
      <c r="L28" s="106">
        <v>5</v>
      </c>
      <c r="M28" s="106">
        <v>16</v>
      </c>
      <c r="N28" s="8">
        <f t="shared" si="5"/>
        <v>212552</v>
      </c>
      <c r="O28" s="209">
        <v>97646</v>
      </c>
      <c r="P28" s="209">
        <v>114906</v>
      </c>
    </row>
    <row r="29" spans="1:22" ht="16.5" customHeight="1">
      <c r="A29" s="611" t="s">
        <v>471</v>
      </c>
      <c r="B29" s="612"/>
      <c r="C29" s="613"/>
      <c r="D29" s="8">
        <f t="shared" si="2"/>
        <v>29</v>
      </c>
      <c r="E29" s="106">
        <v>1</v>
      </c>
      <c r="F29" s="106"/>
      <c r="G29" s="106">
        <v>6</v>
      </c>
      <c r="H29" s="106">
        <f t="shared" si="3"/>
        <v>22</v>
      </c>
      <c r="I29" s="106">
        <v>5</v>
      </c>
      <c r="J29" s="106">
        <v>17</v>
      </c>
      <c r="K29" s="106">
        <f t="shared" si="4"/>
        <v>0</v>
      </c>
      <c r="L29" s="106"/>
      <c r="M29" s="106"/>
      <c r="N29" s="8">
        <f t="shared" si="5"/>
        <v>15000</v>
      </c>
      <c r="O29" s="209">
        <v>9000</v>
      </c>
      <c r="P29" s="209">
        <v>6000</v>
      </c>
      <c r="V29" s="174"/>
    </row>
    <row r="30" spans="1:16" ht="16.5" customHeight="1">
      <c r="A30" s="611" t="s">
        <v>594</v>
      </c>
      <c r="B30" s="612"/>
      <c r="C30" s="613"/>
      <c r="D30" s="8">
        <f>SUM(E30+F30+G30+H30+K30)</f>
        <v>15</v>
      </c>
      <c r="E30" s="106">
        <v>1</v>
      </c>
      <c r="F30" s="106"/>
      <c r="G30" s="106">
        <v>3</v>
      </c>
      <c r="H30" s="106">
        <f>SUM(I30:J30)</f>
        <v>11</v>
      </c>
      <c r="I30" s="106">
        <v>5</v>
      </c>
      <c r="J30" s="106">
        <v>6</v>
      </c>
      <c r="K30" s="106">
        <f>SUM(L30:M30)</f>
        <v>0</v>
      </c>
      <c r="L30" s="106">
        <v>0</v>
      </c>
      <c r="M30" s="106"/>
      <c r="N30" s="8">
        <f>SUM(O30:P30)</f>
        <v>7750</v>
      </c>
      <c r="O30" s="209"/>
      <c r="P30" s="209">
        <v>7750</v>
      </c>
    </row>
    <row r="31" spans="1:16" ht="16.5" customHeight="1">
      <c r="A31" s="559" t="s">
        <v>454</v>
      </c>
      <c r="B31" s="560"/>
      <c r="C31" s="561"/>
      <c r="D31" s="8">
        <f aca="true" t="shared" si="6" ref="D31:M31">SUM(D16:D29)</f>
        <v>236</v>
      </c>
      <c r="E31" s="8">
        <f t="shared" si="6"/>
        <v>5</v>
      </c>
      <c r="F31" s="8">
        <f t="shared" si="6"/>
        <v>1</v>
      </c>
      <c r="G31" s="8">
        <f t="shared" si="6"/>
        <v>14</v>
      </c>
      <c r="H31" s="8">
        <f t="shared" si="6"/>
        <v>101</v>
      </c>
      <c r="I31" s="8">
        <f t="shared" si="6"/>
        <v>32</v>
      </c>
      <c r="J31" s="8">
        <f t="shared" si="6"/>
        <v>69</v>
      </c>
      <c r="K31" s="8">
        <f t="shared" si="6"/>
        <v>115</v>
      </c>
      <c r="L31" s="8">
        <f t="shared" si="6"/>
        <v>34</v>
      </c>
      <c r="M31" s="8">
        <f t="shared" si="6"/>
        <v>81</v>
      </c>
      <c r="N31" s="8">
        <f t="shared" si="5"/>
        <v>984992</v>
      </c>
      <c r="O31" s="8">
        <f>SUM(O16:O29)</f>
        <v>445113</v>
      </c>
      <c r="P31" s="8">
        <f>SUM(P16:P29)</f>
        <v>539879</v>
      </c>
    </row>
    <row r="32" spans="1:16" ht="18.75" customHeight="1">
      <c r="A32" s="226"/>
      <c r="B32" s="226"/>
      <c r="C32" s="226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22.5" customHeight="1">
      <c r="A33" s="583" t="s">
        <v>472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5"/>
    </row>
    <row r="34" spans="1:16" ht="16.5" customHeight="1">
      <c r="A34" s="158"/>
      <c r="B34" s="218"/>
      <c r="C34" s="221" t="s">
        <v>8</v>
      </c>
      <c r="D34" s="489" t="s">
        <v>451</v>
      </c>
      <c r="E34" s="558"/>
      <c r="F34" s="558"/>
      <c r="G34" s="558"/>
      <c r="H34" s="558"/>
      <c r="I34" s="558"/>
      <c r="J34" s="558"/>
      <c r="K34" s="558"/>
      <c r="L34" s="558"/>
      <c r="M34" s="490"/>
      <c r="N34" s="489" t="s">
        <v>453</v>
      </c>
      <c r="O34" s="558"/>
      <c r="P34" s="490"/>
    </row>
    <row r="35" spans="1:16" ht="16.5" customHeight="1">
      <c r="A35" s="158"/>
      <c r="B35" s="218"/>
      <c r="C35" s="219"/>
      <c r="D35" s="472" t="s">
        <v>86</v>
      </c>
      <c r="E35" s="474" t="s">
        <v>448</v>
      </c>
      <c r="F35" s="476"/>
      <c r="G35" s="475"/>
      <c r="H35" s="474" t="s">
        <v>358</v>
      </c>
      <c r="I35" s="476"/>
      <c r="J35" s="475"/>
      <c r="K35" s="474" t="s">
        <v>359</v>
      </c>
      <c r="L35" s="476"/>
      <c r="M35" s="475"/>
      <c r="N35" s="472" t="s">
        <v>452</v>
      </c>
      <c r="O35" s="472" t="s">
        <v>0</v>
      </c>
      <c r="P35" s="472" t="s">
        <v>6</v>
      </c>
    </row>
    <row r="36" spans="1:21" s="172" customFormat="1" ht="16.5" customHeight="1">
      <c r="A36" s="220" t="s">
        <v>193</v>
      </c>
      <c r="B36" s="224"/>
      <c r="C36" s="225"/>
      <c r="D36" s="473"/>
      <c r="E36" s="78" t="s">
        <v>87</v>
      </c>
      <c r="F36" s="78" t="s">
        <v>88</v>
      </c>
      <c r="G36" s="78" t="s">
        <v>89</v>
      </c>
      <c r="H36" s="78" t="s">
        <v>5</v>
      </c>
      <c r="I36" s="78" t="s">
        <v>0</v>
      </c>
      <c r="J36" s="78" t="s">
        <v>6</v>
      </c>
      <c r="K36" s="78" t="s">
        <v>5</v>
      </c>
      <c r="L36" s="78" t="s">
        <v>0</v>
      </c>
      <c r="M36" s="78" t="s">
        <v>6</v>
      </c>
      <c r="N36" s="473"/>
      <c r="O36" s="473"/>
      <c r="P36" s="473"/>
      <c r="S36" s="156"/>
      <c r="T36" s="156"/>
      <c r="U36" s="156"/>
    </row>
    <row r="37" spans="1:16" ht="14.25" customHeight="1">
      <c r="A37" s="594" t="s">
        <v>493</v>
      </c>
      <c r="B37" s="595"/>
      <c r="C37" s="596"/>
      <c r="D37" s="8">
        <f>SUM(E37+F37+G37+H37+K37)</f>
        <v>2</v>
      </c>
      <c r="E37" s="106"/>
      <c r="F37" s="106"/>
      <c r="G37" s="106"/>
      <c r="H37" s="106">
        <f>SUM(I37:J37)</f>
        <v>2</v>
      </c>
      <c r="I37" s="106"/>
      <c r="J37" s="106">
        <v>2</v>
      </c>
      <c r="K37" s="106">
        <f>SUM(L37:M37)</f>
        <v>0</v>
      </c>
      <c r="L37" s="106"/>
      <c r="M37" s="106"/>
      <c r="N37" s="8">
        <f>SUM(O37:P37)</f>
        <v>28637</v>
      </c>
      <c r="O37" s="209">
        <v>14318</v>
      </c>
      <c r="P37" s="209">
        <v>14319</v>
      </c>
    </row>
    <row r="38" spans="1:16" ht="14.25" customHeight="1">
      <c r="A38" s="562" t="s">
        <v>473</v>
      </c>
      <c r="B38" s="564"/>
      <c r="C38" s="563"/>
      <c r="D38" s="8">
        <f aca="true" t="shared" si="7" ref="D38:D44">SUM(E38+F38+G38+H38+K38)</f>
        <v>2</v>
      </c>
      <c r="E38" s="106"/>
      <c r="F38" s="106"/>
      <c r="G38" s="106">
        <v>2</v>
      </c>
      <c r="H38" s="106">
        <f aca="true" t="shared" si="8" ref="H38:H44">SUM(I38:J38)</f>
        <v>0</v>
      </c>
      <c r="I38" s="106"/>
      <c r="J38" s="106"/>
      <c r="K38" s="106">
        <f aca="true" t="shared" si="9" ref="K38:K44">SUM(L38:M38)</f>
        <v>0</v>
      </c>
      <c r="L38" s="106"/>
      <c r="M38" s="106"/>
      <c r="N38" s="8">
        <f aca="true" t="shared" si="10" ref="N38:N44">SUM(O38:P38)</f>
        <v>3000</v>
      </c>
      <c r="O38" s="209">
        <v>800</v>
      </c>
      <c r="P38" s="209">
        <v>2200</v>
      </c>
    </row>
    <row r="39" spans="1:16" ht="14.25" customHeight="1">
      <c r="A39" s="577" t="s">
        <v>57</v>
      </c>
      <c r="B39" s="582"/>
      <c r="C39" s="578"/>
      <c r="D39" s="8">
        <f t="shared" si="7"/>
        <v>10</v>
      </c>
      <c r="E39" s="106"/>
      <c r="F39" s="106"/>
      <c r="G39" s="106"/>
      <c r="H39" s="106">
        <f t="shared" si="8"/>
        <v>7</v>
      </c>
      <c r="I39" s="106">
        <v>2</v>
      </c>
      <c r="J39" s="106">
        <v>5</v>
      </c>
      <c r="K39" s="106">
        <f t="shared" si="9"/>
        <v>3</v>
      </c>
      <c r="L39" s="106">
        <v>2</v>
      </c>
      <c r="M39" s="106">
        <v>1</v>
      </c>
      <c r="N39" s="8">
        <f t="shared" si="10"/>
        <v>7450</v>
      </c>
      <c r="O39" s="209">
        <v>0</v>
      </c>
      <c r="P39" s="209">
        <v>7450</v>
      </c>
    </row>
    <row r="40" spans="1:16" ht="14.25" customHeight="1">
      <c r="A40" s="562" t="s">
        <v>474</v>
      </c>
      <c r="B40" s="564"/>
      <c r="C40" s="563"/>
      <c r="D40" s="8">
        <f t="shared" si="7"/>
        <v>12</v>
      </c>
      <c r="E40" s="106"/>
      <c r="F40" s="106"/>
      <c r="G40" s="106">
        <v>10</v>
      </c>
      <c r="H40" s="106">
        <f t="shared" si="8"/>
        <v>2</v>
      </c>
      <c r="I40" s="106"/>
      <c r="J40" s="106">
        <v>2</v>
      </c>
      <c r="K40" s="106">
        <f t="shared" si="9"/>
        <v>0</v>
      </c>
      <c r="L40" s="106"/>
      <c r="M40" s="106"/>
      <c r="N40" s="8">
        <f t="shared" si="10"/>
        <v>1501</v>
      </c>
      <c r="O40" s="209">
        <v>815</v>
      </c>
      <c r="P40" s="209">
        <v>686</v>
      </c>
    </row>
    <row r="41" spans="1:16" ht="14.25" customHeight="1">
      <c r="A41" s="562" t="s">
        <v>475</v>
      </c>
      <c r="B41" s="564"/>
      <c r="C41" s="563"/>
      <c r="D41" s="8">
        <f t="shared" si="7"/>
        <v>2</v>
      </c>
      <c r="E41" s="106"/>
      <c r="F41" s="106"/>
      <c r="G41" s="106"/>
      <c r="H41" s="106">
        <f t="shared" si="8"/>
        <v>1</v>
      </c>
      <c r="I41" s="106"/>
      <c r="J41" s="106">
        <v>1</v>
      </c>
      <c r="K41" s="106">
        <f t="shared" si="9"/>
        <v>1</v>
      </c>
      <c r="L41" s="106"/>
      <c r="M41" s="106">
        <v>1</v>
      </c>
      <c r="N41" s="8">
        <f t="shared" si="10"/>
        <v>1250</v>
      </c>
      <c r="O41" s="209">
        <v>250</v>
      </c>
      <c r="P41" s="209">
        <v>1000</v>
      </c>
    </row>
    <row r="42" spans="1:16" ht="14.25" customHeight="1">
      <c r="A42" s="562" t="s">
        <v>476</v>
      </c>
      <c r="B42" s="564"/>
      <c r="C42" s="563"/>
      <c r="D42" s="8">
        <f t="shared" si="7"/>
        <v>2</v>
      </c>
      <c r="E42" s="106"/>
      <c r="F42" s="106"/>
      <c r="G42" s="106"/>
      <c r="H42" s="106">
        <f t="shared" si="8"/>
        <v>2</v>
      </c>
      <c r="I42" s="106"/>
      <c r="J42" s="106">
        <v>2</v>
      </c>
      <c r="K42" s="106">
        <f t="shared" si="9"/>
        <v>0</v>
      </c>
      <c r="L42" s="106"/>
      <c r="M42" s="106"/>
      <c r="N42" s="8">
        <f t="shared" si="10"/>
        <v>600</v>
      </c>
      <c r="O42" s="209"/>
      <c r="P42" s="209">
        <v>600</v>
      </c>
    </row>
    <row r="43" spans="1:16" ht="14.25" customHeight="1">
      <c r="A43" s="562" t="s">
        <v>477</v>
      </c>
      <c r="B43" s="564"/>
      <c r="C43" s="563"/>
      <c r="D43" s="8">
        <f t="shared" si="7"/>
        <v>2</v>
      </c>
      <c r="E43" s="106"/>
      <c r="F43" s="106"/>
      <c r="G43" s="106"/>
      <c r="H43" s="106">
        <f t="shared" si="8"/>
        <v>2</v>
      </c>
      <c r="I43" s="106"/>
      <c r="J43" s="106">
        <v>2</v>
      </c>
      <c r="K43" s="106">
        <f t="shared" si="9"/>
        <v>0</v>
      </c>
      <c r="L43" s="106"/>
      <c r="M43" s="106"/>
      <c r="N43" s="8">
        <f t="shared" si="10"/>
        <v>1200</v>
      </c>
      <c r="O43" s="209">
        <v>600</v>
      </c>
      <c r="P43" s="209">
        <v>600</v>
      </c>
    </row>
    <row r="44" spans="1:16" ht="14.25" customHeight="1">
      <c r="A44" s="562" t="s">
        <v>478</v>
      </c>
      <c r="B44" s="564"/>
      <c r="C44" s="563"/>
      <c r="D44" s="8">
        <f t="shared" si="7"/>
        <v>4</v>
      </c>
      <c r="E44" s="106"/>
      <c r="F44" s="106"/>
      <c r="G44" s="106"/>
      <c r="H44" s="106">
        <f t="shared" si="8"/>
        <v>4</v>
      </c>
      <c r="I44" s="106"/>
      <c r="J44" s="106">
        <v>4</v>
      </c>
      <c r="K44" s="106">
        <f t="shared" si="9"/>
        <v>0</v>
      </c>
      <c r="L44" s="106"/>
      <c r="M44" s="106"/>
      <c r="N44" s="8">
        <f t="shared" si="10"/>
        <v>20300</v>
      </c>
      <c r="O44" s="209"/>
      <c r="P44" s="209">
        <v>20300</v>
      </c>
    </row>
    <row r="45" spans="1:16" ht="14.25" customHeight="1">
      <c r="A45" s="559" t="s">
        <v>454</v>
      </c>
      <c r="B45" s="560"/>
      <c r="C45" s="561"/>
      <c r="D45" s="8">
        <f>SUM(D39:D44)</f>
        <v>32</v>
      </c>
      <c r="E45" s="8">
        <f>SUM(E38:E44)</f>
        <v>0</v>
      </c>
      <c r="F45" s="8">
        <f>SUM(F38:F44)</f>
        <v>0</v>
      </c>
      <c r="G45" s="8">
        <f>SUM(G38:G44)</f>
        <v>12</v>
      </c>
      <c r="H45" s="8">
        <f>SUM(H39:H44)</f>
        <v>18</v>
      </c>
      <c r="I45" s="8">
        <f>SUM(I38:I44)</f>
        <v>2</v>
      </c>
      <c r="J45" s="8">
        <f>SUM(J38:J44)</f>
        <v>16</v>
      </c>
      <c r="K45" s="8">
        <f>SUM(K39:K44)</f>
        <v>4</v>
      </c>
      <c r="L45" s="8">
        <f>SUM(L38:L44)</f>
        <v>2</v>
      </c>
      <c r="M45" s="8">
        <f>SUM(M38:M44)</f>
        <v>2</v>
      </c>
      <c r="N45" s="8">
        <f>SUM(N38:N44)</f>
        <v>35301</v>
      </c>
      <c r="O45" s="8">
        <f>SUM(O38:O44)</f>
        <v>2465</v>
      </c>
      <c r="P45" s="8">
        <f>SUM(P38:P44)</f>
        <v>32836</v>
      </c>
    </row>
  </sheetData>
  <sheetProtection/>
  <mergeCells count="60">
    <mergeCell ref="A30:C30"/>
    <mergeCell ref="A10:C10"/>
    <mergeCell ref="E3:G3"/>
    <mergeCell ref="A8:C8"/>
    <mergeCell ref="A7:C7"/>
    <mergeCell ref="A1:P1"/>
    <mergeCell ref="D2:M2"/>
    <mergeCell ref="N2:P2"/>
    <mergeCell ref="O3:O4"/>
    <mergeCell ref="P3:P4"/>
    <mergeCell ref="D3:D4"/>
    <mergeCell ref="N3:N4"/>
    <mergeCell ref="A9:C9"/>
    <mergeCell ref="A6:C6"/>
    <mergeCell ref="H3:J3"/>
    <mergeCell ref="K3:M3"/>
    <mergeCell ref="A5:C5"/>
    <mergeCell ref="A29:C29"/>
    <mergeCell ref="A26:C26"/>
    <mergeCell ref="A20:C20"/>
    <mergeCell ref="A27:C27"/>
    <mergeCell ref="A19:C19"/>
    <mergeCell ref="A25:C25"/>
    <mergeCell ref="A21:C21"/>
    <mergeCell ref="A18:C18"/>
    <mergeCell ref="E14:G14"/>
    <mergeCell ref="A28:C28"/>
    <mergeCell ref="A23:B24"/>
    <mergeCell ref="A16:C16"/>
    <mergeCell ref="A17:C17"/>
    <mergeCell ref="A22:C22"/>
    <mergeCell ref="A12:P12"/>
    <mergeCell ref="D13:M13"/>
    <mergeCell ref="N13:P13"/>
    <mergeCell ref="O14:O15"/>
    <mergeCell ref="P14:P15"/>
    <mergeCell ref="D14:D15"/>
    <mergeCell ref="N14:N15"/>
    <mergeCell ref="K14:M14"/>
    <mergeCell ref="H14:J14"/>
    <mergeCell ref="N35:N36"/>
    <mergeCell ref="D35:D36"/>
    <mergeCell ref="E35:G35"/>
    <mergeCell ref="H35:J35"/>
    <mergeCell ref="A45:C45"/>
    <mergeCell ref="A40:C40"/>
    <mergeCell ref="A41:C41"/>
    <mergeCell ref="A42:C42"/>
    <mergeCell ref="A43:C43"/>
    <mergeCell ref="A44:C44"/>
    <mergeCell ref="K35:M35"/>
    <mergeCell ref="A37:C37"/>
    <mergeCell ref="A39:C39"/>
    <mergeCell ref="A38:C38"/>
    <mergeCell ref="A31:C31"/>
    <mergeCell ref="A33:P33"/>
    <mergeCell ref="D34:M34"/>
    <mergeCell ref="N34:P34"/>
    <mergeCell ref="O35:O36"/>
    <mergeCell ref="P35:P36"/>
  </mergeCells>
  <printOptions horizontalCentered="1"/>
  <pageMargins left="0.5905511811023623" right="0.5905511811023623" top="0.5905511811023623" bottom="0.5905511811023623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D26" sqref="D26"/>
    </sheetView>
  </sheetViews>
  <sheetFormatPr defaultColWidth="8.88671875" defaultRowHeight="13.5"/>
  <cols>
    <col min="1" max="1" width="3.88671875" style="156" customWidth="1"/>
    <col min="2" max="2" width="6.99609375" style="156" customWidth="1"/>
    <col min="3" max="3" width="4.3359375" style="156" customWidth="1"/>
    <col min="4" max="4" width="3.99609375" style="156" customWidth="1"/>
    <col min="5" max="13" width="4.10546875" style="156" customWidth="1"/>
    <col min="14" max="16" width="7.4453125" style="156" customWidth="1"/>
    <col min="17" max="16384" width="8.88671875" style="156" customWidth="1"/>
  </cols>
  <sheetData>
    <row r="1" spans="1:16" ht="25.5" customHeight="1">
      <c r="A1" s="557" t="s">
        <v>960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</row>
    <row r="2" spans="1:16" ht="25.5" customHeight="1">
      <c r="A2" s="222"/>
      <c r="B2" s="223"/>
      <c r="C2" s="157" t="s">
        <v>928</v>
      </c>
      <c r="D2" s="474" t="s">
        <v>922</v>
      </c>
      <c r="E2" s="476"/>
      <c r="F2" s="476"/>
      <c r="G2" s="476"/>
      <c r="H2" s="476"/>
      <c r="I2" s="476"/>
      <c r="J2" s="476"/>
      <c r="K2" s="476"/>
      <c r="L2" s="476"/>
      <c r="M2" s="475"/>
      <c r="N2" s="474" t="s">
        <v>929</v>
      </c>
      <c r="O2" s="476"/>
      <c r="P2" s="475"/>
    </row>
    <row r="3" spans="1:16" ht="25.5" customHeight="1">
      <c r="A3" s="158"/>
      <c r="B3" s="218"/>
      <c r="C3" s="219"/>
      <c r="D3" s="472" t="s">
        <v>868</v>
      </c>
      <c r="E3" s="474" t="s">
        <v>897</v>
      </c>
      <c r="F3" s="476"/>
      <c r="G3" s="475"/>
      <c r="H3" s="474" t="s">
        <v>961</v>
      </c>
      <c r="I3" s="476"/>
      <c r="J3" s="475"/>
      <c r="K3" s="474" t="s">
        <v>888</v>
      </c>
      <c r="L3" s="476"/>
      <c r="M3" s="475"/>
      <c r="N3" s="472" t="s">
        <v>924</v>
      </c>
      <c r="O3" s="472" t="s">
        <v>774</v>
      </c>
      <c r="P3" s="472" t="s">
        <v>775</v>
      </c>
    </row>
    <row r="4" spans="1:16" ht="25.5" customHeight="1">
      <c r="A4" s="159" t="s">
        <v>962</v>
      </c>
      <c r="B4" s="224"/>
      <c r="C4" s="225"/>
      <c r="D4" s="473"/>
      <c r="E4" s="78" t="s">
        <v>869</v>
      </c>
      <c r="F4" s="78" t="s">
        <v>870</v>
      </c>
      <c r="G4" s="78" t="s">
        <v>871</v>
      </c>
      <c r="H4" s="78" t="s">
        <v>875</v>
      </c>
      <c r="I4" s="78" t="s">
        <v>774</v>
      </c>
      <c r="J4" s="78" t="s">
        <v>775</v>
      </c>
      <c r="K4" s="78" t="s">
        <v>875</v>
      </c>
      <c r="L4" s="78" t="s">
        <v>774</v>
      </c>
      <c r="M4" s="78" t="s">
        <v>775</v>
      </c>
      <c r="N4" s="473"/>
      <c r="O4" s="473"/>
      <c r="P4" s="473"/>
    </row>
    <row r="5" spans="1:16" ht="25.5" customHeight="1">
      <c r="A5" s="562" t="s">
        <v>963</v>
      </c>
      <c r="B5" s="564"/>
      <c r="C5" s="563"/>
      <c r="D5" s="8">
        <f>SUM(E5+F5+G5+H5+K5)</f>
        <v>21</v>
      </c>
      <c r="E5" s="106">
        <v>1</v>
      </c>
      <c r="F5" s="106"/>
      <c r="G5" s="106"/>
      <c r="H5" s="106">
        <f>SUM(I5:J5)</f>
        <v>19</v>
      </c>
      <c r="I5" s="106">
        <v>10</v>
      </c>
      <c r="J5" s="106">
        <v>9</v>
      </c>
      <c r="K5" s="106">
        <f>SUM(L5:M5)</f>
        <v>1</v>
      </c>
      <c r="L5" s="106"/>
      <c r="M5" s="106">
        <v>1</v>
      </c>
      <c r="N5" s="8">
        <f>SUM(O5:P5)</f>
        <v>31250</v>
      </c>
      <c r="O5" s="209">
        <v>20000</v>
      </c>
      <c r="P5" s="209">
        <v>11250</v>
      </c>
    </row>
    <row r="6" spans="1:16" ht="25.5" customHeight="1">
      <c r="A6" s="559" t="s">
        <v>927</v>
      </c>
      <c r="B6" s="560"/>
      <c r="C6" s="561"/>
      <c r="D6" s="8">
        <f>SUM(E6+F6+G6+H6+K6)</f>
        <v>18</v>
      </c>
      <c r="E6" s="106">
        <v>1</v>
      </c>
      <c r="F6" s="106"/>
      <c r="G6" s="106"/>
      <c r="H6" s="106">
        <f>SUM(I6:J6)</f>
        <v>15</v>
      </c>
      <c r="I6" s="106">
        <v>15</v>
      </c>
      <c r="J6" s="106"/>
      <c r="K6" s="106">
        <f>SUM(L6:M6)</f>
        <v>2</v>
      </c>
      <c r="L6" s="106"/>
      <c r="M6" s="106">
        <v>2</v>
      </c>
      <c r="N6" s="8">
        <f>SUM(O6:P6)</f>
        <v>31250</v>
      </c>
      <c r="O6" s="209">
        <f>O5</f>
        <v>20000</v>
      </c>
      <c r="P6" s="209">
        <f>P5</f>
        <v>11250</v>
      </c>
    </row>
    <row r="7" ht="25.5" customHeight="1"/>
    <row r="8" spans="1:16" ht="25.5" customHeight="1">
      <c r="A8" s="557" t="s">
        <v>964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</row>
    <row r="9" spans="1:16" ht="25.5" customHeight="1">
      <c r="A9" s="222"/>
      <c r="B9" s="223"/>
      <c r="C9" s="157" t="s">
        <v>928</v>
      </c>
      <c r="D9" s="474" t="s">
        <v>922</v>
      </c>
      <c r="E9" s="476"/>
      <c r="F9" s="476"/>
      <c r="G9" s="476"/>
      <c r="H9" s="476"/>
      <c r="I9" s="476"/>
      <c r="J9" s="476"/>
      <c r="K9" s="476"/>
      <c r="L9" s="476"/>
      <c r="M9" s="475"/>
      <c r="N9" s="474" t="s">
        <v>929</v>
      </c>
      <c r="O9" s="476"/>
      <c r="P9" s="475"/>
    </row>
    <row r="10" spans="1:16" ht="25.5" customHeight="1">
      <c r="A10" s="158"/>
      <c r="B10" s="218"/>
      <c r="C10" s="219"/>
      <c r="D10" s="472" t="s">
        <v>868</v>
      </c>
      <c r="E10" s="474" t="s">
        <v>897</v>
      </c>
      <c r="F10" s="476"/>
      <c r="G10" s="475"/>
      <c r="H10" s="474" t="s">
        <v>911</v>
      </c>
      <c r="I10" s="476"/>
      <c r="J10" s="475"/>
      <c r="K10" s="474" t="s">
        <v>912</v>
      </c>
      <c r="L10" s="476"/>
      <c r="M10" s="475"/>
      <c r="N10" s="472" t="s">
        <v>924</v>
      </c>
      <c r="O10" s="472" t="s">
        <v>774</v>
      </c>
      <c r="P10" s="472" t="s">
        <v>775</v>
      </c>
    </row>
    <row r="11" spans="1:16" ht="25.5" customHeight="1">
      <c r="A11" s="159" t="s">
        <v>962</v>
      </c>
      <c r="B11" s="224"/>
      <c r="C11" s="225"/>
      <c r="D11" s="473"/>
      <c r="E11" s="78" t="s">
        <v>869</v>
      </c>
      <c r="F11" s="78" t="s">
        <v>870</v>
      </c>
      <c r="G11" s="78" t="s">
        <v>871</v>
      </c>
      <c r="H11" s="78" t="s">
        <v>875</v>
      </c>
      <c r="I11" s="78" t="s">
        <v>774</v>
      </c>
      <c r="J11" s="78" t="s">
        <v>775</v>
      </c>
      <c r="K11" s="78" t="s">
        <v>875</v>
      </c>
      <c r="L11" s="78" t="s">
        <v>774</v>
      </c>
      <c r="M11" s="78" t="s">
        <v>775</v>
      </c>
      <c r="N11" s="473"/>
      <c r="O11" s="473"/>
      <c r="P11" s="473"/>
    </row>
    <row r="12" spans="1:16" ht="25.5" customHeight="1">
      <c r="A12" s="559" t="s">
        <v>965</v>
      </c>
      <c r="B12" s="560"/>
      <c r="C12" s="561"/>
      <c r="D12" s="8">
        <f>K12+H12+E12</f>
        <v>14</v>
      </c>
      <c r="E12" s="78"/>
      <c r="F12" s="78"/>
      <c r="G12" s="78"/>
      <c r="H12" s="106">
        <f>SUM(I12:J12)</f>
        <v>4</v>
      </c>
      <c r="I12" s="78"/>
      <c r="J12" s="78">
        <v>4</v>
      </c>
      <c r="K12" s="106">
        <f>SUM(L12:M12)</f>
        <v>10</v>
      </c>
      <c r="L12" s="78">
        <v>2</v>
      </c>
      <c r="M12" s="78">
        <v>8</v>
      </c>
      <c r="N12" s="8">
        <f aca="true" t="shared" si="0" ref="N12:N20">SUM(O12:P12)</f>
        <v>37000</v>
      </c>
      <c r="O12" s="209">
        <v>4500</v>
      </c>
      <c r="P12" s="209">
        <v>32500</v>
      </c>
    </row>
    <row r="13" spans="1:16" ht="25.5" customHeight="1">
      <c r="A13" s="559" t="s">
        <v>966</v>
      </c>
      <c r="B13" s="560"/>
      <c r="C13" s="561"/>
      <c r="D13" s="8">
        <f aca="true" t="shared" si="1" ref="D13:D20">K13+H13+E13</f>
        <v>12</v>
      </c>
      <c r="E13" s="106"/>
      <c r="F13" s="106">
        <v>0</v>
      </c>
      <c r="G13" s="106">
        <v>0</v>
      </c>
      <c r="H13" s="106">
        <f aca="true" t="shared" si="2" ref="H13:H20">SUM(I13:J13)</f>
        <v>10</v>
      </c>
      <c r="I13" s="106">
        <v>3</v>
      </c>
      <c r="J13" s="106">
        <v>7</v>
      </c>
      <c r="K13" s="106">
        <f aca="true" t="shared" si="3" ref="K13:K20">SUM(L13:M13)</f>
        <v>2</v>
      </c>
      <c r="L13" s="106">
        <v>1</v>
      </c>
      <c r="M13" s="106">
        <v>1</v>
      </c>
      <c r="N13" s="8">
        <f t="shared" si="0"/>
        <v>27750</v>
      </c>
      <c r="O13" s="209">
        <v>9250</v>
      </c>
      <c r="P13" s="209">
        <v>18500</v>
      </c>
    </row>
    <row r="14" spans="1:16" ht="25.5" customHeight="1">
      <c r="A14" s="559" t="s">
        <v>967</v>
      </c>
      <c r="B14" s="560"/>
      <c r="C14" s="561"/>
      <c r="D14" s="8">
        <f t="shared" si="1"/>
        <v>12</v>
      </c>
      <c r="E14" s="106"/>
      <c r="F14" s="106">
        <v>0</v>
      </c>
      <c r="G14" s="106">
        <v>0</v>
      </c>
      <c r="H14" s="106">
        <f t="shared" si="2"/>
        <v>3</v>
      </c>
      <c r="I14" s="106">
        <v>2</v>
      </c>
      <c r="J14" s="106">
        <v>1</v>
      </c>
      <c r="K14" s="106">
        <f t="shared" si="3"/>
        <v>9</v>
      </c>
      <c r="L14" s="106">
        <v>3</v>
      </c>
      <c r="M14" s="106">
        <v>6</v>
      </c>
      <c r="N14" s="8">
        <f t="shared" si="0"/>
        <v>150</v>
      </c>
      <c r="O14" s="209">
        <v>20</v>
      </c>
      <c r="P14" s="209">
        <v>130</v>
      </c>
    </row>
    <row r="15" spans="1:16" ht="25.5" customHeight="1">
      <c r="A15" s="559" t="s">
        <v>968</v>
      </c>
      <c r="B15" s="560"/>
      <c r="C15" s="561"/>
      <c r="D15" s="8">
        <f t="shared" si="1"/>
        <v>15</v>
      </c>
      <c r="E15" s="106">
        <v>1</v>
      </c>
      <c r="F15" s="106"/>
      <c r="G15" s="106"/>
      <c r="H15" s="106">
        <f t="shared" si="2"/>
        <v>9</v>
      </c>
      <c r="I15" s="106">
        <v>4</v>
      </c>
      <c r="J15" s="106">
        <v>5</v>
      </c>
      <c r="K15" s="106">
        <f t="shared" si="3"/>
        <v>5</v>
      </c>
      <c r="L15" s="106">
        <v>1</v>
      </c>
      <c r="M15" s="106">
        <v>4</v>
      </c>
      <c r="N15" s="8">
        <f t="shared" si="0"/>
        <v>35500</v>
      </c>
      <c r="O15" s="209">
        <v>6250</v>
      </c>
      <c r="P15" s="209">
        <v>29250</v>
      </c>
    </row>
    <row r="16" spans="1:16" ht="25.5" customHeight="1">
      <c r="A16" s="559" t="s">
        <v>969</v>
      </c>
      <c r="B16" s="560"/>
      <c r="C16" s="561"/>
      <c r="D16" s="8">
        <f t="shared" si="1"/>
        <v>12</v>
      </c>
      <c r="E16" s="106">
        <v>1</v>
      </c>
      <c r="F16" s="106">
        <v>0</v>
      </c>
      <c r="G16" s="106">
        <v>0</v>
      </c>
      <c r="H16" s="106">
        <f t="shared" si="2"/>
        <v>3</v>
      </c>
      <c r="I16" s="106">
        <v>2</v>
      </c>
      <c r="J16" s="106">
        <v>1</v>
      </c>
      <c r="K16" s="106">
        <f t="shared" si="3"/>
        <v>8</v>
      </c>
      <c r="L16" s="106">
        <v>4</v>
      </c>
      <c r="M16" s="106">
        <v>4</v>
      </c>
      <c r="N16" s="8">
        <f t="shared" si="0"/>
        <v>38300</v>
      </c>
      <c r="O16" s="209">
        <v>7500</v>
      </c>
      <c r="P16" s="209">
        <v>30800</v>
      </c>
    </row>
    <row r="17" spans="1:16" ht="25.5" customHeight="1">
      <c r="A17" s="559" t="s">
        <v>970</v>
      </c>
      <c r="B17" s="560"/>
      <c r="C17" s="561"/>
      <c r="D17" s="8">
        <f t="shared" si="1"/>
        <v>10</v>
      </c>
      <c r="E17" s="106"/>
      <c r="F17" s="106">
        <v>0</v>
      </c>
      <c r="G17" s="106">
        <v>0</v>
      </c>
      <c r="H17" s="106">
        <f t="shared" si="2"/>
        <v>5</v>
      </c>
      <c r="I17" s="106">
        <v>1</v>
      </c>
      <c r="J17" s="106">
        <v>4</v>
      </c>
      <c r="K17" s="106">
        <f t="shared" si="3"/>
        <v>5</v>
      </c>
      <c r="L17" s="106">
        <v>1</v>
      </c>
      <c r="M17" s="106">
        <v>4</v>
      </c>
      <c r="N17" s="8">
        <f t="shared" si="0"/>
        <v>1200</v>
      </c>
      <c r="O17" s="209">
        <v>400</v>
      </c>
      <c r="P17" s="209">
        <v>800</v>
      </c>
    </row>
    <row r="18" spans="1:16" ht="25.5" customHeight="1">
      <c r="A18" s="559" t="s">
        <v>971</v>
      </c>
      <c r="B18" s="560"/>
      <c r="C18" s="561"/>
      <c r="D18" s="8">
        <f t="shared" si="1"/>
        <v>8</v>
      </c>
      <c r="E18" s="106"/>
      <c r="F18" s="106">
        <v>0</v>
      </c>
      <c r="G18" s="106">
        <v>0</v>
      </c>
      <c r="H18" s="106">
        <f t="shared" si="2"/>
        <v>7</v>
      </c>
      <c r="I18" s="106">
        <v>2</v>
      </c>
      <c r="J18" s="106">
        <v>5</v>
      </c>
      <c r="K18" s="106">
        <f t="shared" si="3"/>
        <v>1</v>
      </c>
      <c r="L18" s="106"/>
      <c r="M18" s="106">
        <v>1</v>
      </c>
      <c r="N18" s="8">
        <f t="shared" si="0"/>
        <v>2363</v>
      </c>
      <c r="O18" s="209">
        <v>2250</v>
      </c>
      <c r="P18" s="209">
        <v>113</v>
      </c>
    </row>
    <row r="19" spans="1:16" ht="25.5" customHeight="1">
      <c r="A19" s="559" t="s">
        <v>972</v>
      </c>
      <c r="B19" s="560"/>
      <c r="C19" s="561"/>
      <c r="D19" s="8">
        <f t="shared" si="1"/>
        <v>6</v>
      </c>
      <c r="E19" s="106">
        <v>1</v>
      </c>
      <c r="F19" s="106">
        <v>0</v>
      </c>
      <c r="G19" s="106">
        <v>0</v>
      </c>
      <c r="H19" s="106">
        <f t="shared" si="2"/>
        <v>5</v>
      </c>
      <c r="I19" s="106">
        <v>4</v>
      </c>
      <c r="J19" s="106">
        <v>1</v>
      </c>
      <c r="K19" s="106">
        <f t="shared" si="3"/>
        <v>0</v>
      </c>
      <c r="L19" s="106"/>
      <c r="M19" s="106"/>
      <c r="N19" s="8">
        <f t="shared" si="0"/>
        <v>4608</v>
      </c>
      <c r="O19" s="209">
        <v>4500</v>
      </c>
      <c r="P19" s="209">
        <v>108</v>
      </c>
    </row>
    <row r="20" spans="1:16" ht="25.5" customHeight="1">
      <c r="A20" s="559" t="s">
        <v>927</v>
      </c>
      <c r="B20" s="560"/>
      <c r="C20" s="561"/>
      <c r="D20" s="8">
        <f t="shared" si="1"/>
        <v>89</v>
      </c>
      <c r="E20" s="8">
        <f>SUM(E12:E19)</f>
        <v>3</v>
      </c>
      <c r="F20" s="8">
        <f>SUM(F12:F19)</f>
        <v>0</v>
      </c>
      <c r="G20" s="8">
        <f>SUM(G12:G19)</f>
        <v>0</v>
      </c>
      <c r="H20" s="106">
        <f t="shared" si="2"/>
        <v>46</v>
      </c>
      <c r="I20" s="106">
        <f>SUM(I12:I19)</f>
        <v>18</v>
      </c>
      <c r="J20" s="106">
        <f>SUM(J12:J19)</f>
        <v>28</v>
      </c>
      <c r="K20" s="106">
        <f t="shared" si="3"/>
        <v>40</v>
      </c>
      <c r="L20" s="106">
        <f>SUM(L12:L19)</f>
        <v>12</v>
      </c>
      <c r="M20" s="106">
        <f>SUM(M12:M19)</f>
        <v>28</v>
      </c>
      <c r="N20" s="8">
        <f t="shared" si="0"/>
        <v>146871</v>
      </c>
      <c r="O20" s="8">
        <f>SUM(O12:O19)</f>
        <v>34670</v>
      </c>
      <c r="P20" s="8">
        <f>SUM(P12:P19)</f>
        <v>112201</v>
      </c>
    </row>
    <row r="21" ht="25.5" customHeight="1"/>
    <row r="22" spans="1:16" ht="25.5" customHeight="1">
      <c r="A22" s="550" t="s">
        <v>973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</row>
    <row r="23" spans="1:16" ht="25.5" customHeight="1">
      <c r="A23" s="479" t="s">
        <v>974</v>
      </c>
      <c r="B23" s="491"/>
      <c r="C23" s="491"/>
      <c r="D23" s="491"/>
      <c r="E23" s="491"/>
      <c r="F23" s="491"/>
      <c r="G23" s="491"/>
      <c r="H23" s="491"/>
      <c r="I23" s="492"/>
      <c r="J23" s="479" t="s">
        <v>975</v>
      </c>
      <c r="K23" s="491"/>
      <c r="L23" s="491"/>
      <c r="M23" s="491"/>
      <c r="N23" s="492"/>
      <c r="O23" s="479" t="s">
        <v>976</v>
      </c>
      <c r="P23" s="492"/>
    </row>
    <row r="24" spans="1:16" ht="35.25" customHeight="1">
      <c r="A24" s="632" t="s">
        <v>977</v>
      </c>
      <c r="B24" s="633"/>
      <c r="C24" s="634"/>
      <c r="D24" s="632" t="s">
        <v>978</v>
      </c>
      <c r="E24" s="633"/>
      <c r="F24" s="634"/>
      <c r="G24" s="632" t="s">
        <v>979</v>
      </c>
      <c r="H24" s="633"/>
      <c r="I24" s="633"/>
      <c r="J24" s="603" t="s">
        <v>980</v>
      </c>
      <c r="K24" s="642"/>
      <c r="L24" s="642"/>
      <c r="M24" s="642"/>
      <c r="N24" s="604"/>
      <c r="O24" s="633" t="s">
        <v>981</v>
      </c>
      <c r="P24" s="634"/>
    </row>
    <row r="25" spans="1:16" ht="35.25" customHeight="1">
      <c r="A25" s="635" t="s">
        <v>1045</v>
      </c>
      <c r="B25" s="636"/>
      <c r="C25" s="637"/>
      <c r="D25" s="310" t="s">
        <v>1046</v>
      </c>
      <c r="E25" s="638"/>
      <c r="F25" s="639"/>
      <c r="G25" s="641" t="s">
        <v>982</v>
      </c>
      <c r="H25" s="638"/>
      <c r="I25" s="638"/>
      <c r="J25" s="635" t="s">
        <v>1006</v>
      </c>
      <c r="K25" s="643"/>
      <c r="L25" s="643"/>
      <c r="M25" s="643"/>
      <c r="N25" s="644"/>
      <c r="O25" s="640" t="s">
        <v>983</v>
      </c>
      <c r="P25" s="639"/>
    </row>
  </sheetData>
  <sheetProtection/>
  <mergeCells count="45">
    <mergeCell ref="J23:N23"/>
    <mergeCell ref="D25:F25"/>
    <mergeCell ref="O24:P24"/>
    <mergeCell ref="O25:P25"/>
    <mergeCell ref="G25:I25"/>
    <mergeCell ref="J24:N24"/>
    <mergeCell ref="J25:N25"/>
    <mergeCell ref="A16:C16"/>
    <mergeCell ref="D10:D11"/>
    <mergeCell ref="G24:I24"/>
    <mergeCell ref="A23:I23"/>
    <mergeCell ref="D24:F24"/>
    <mergeCell ref="A17:C17"/>
    <mergeCell ref="A18:C18"/>
    <mergeCell ref="A19:C19"/>
    <mergeCell ref="A20:C20"/>
    <mergeCell ref="A22:P22"/>
    <mergeCell ref="A6:C6"/>
    <mergeCell ref="A8:P8"/>
    <mergeCell ref="D9:M9"/>
    <mergeCell ref="N9:P9"/>
    <mergeCell ref="O23:P23"/>
    <mergeCell ref="P10:P11"/>
    <mergeCell ref="A12:C12"/>
    <mergeCell ref="A13:C13"/>
    <mergeCell ref="A14:C14"/>
    <mergeCell ref="A15:C15"/>
    <mergeCell ref="K3:M3"/>
    <mergeCell ref="N3:N4"/>
    <mergeCell ref="O3:O4"/>
    <mergeCell ref="E10:G10"/>
    <mergeCell ref="H10:J10"/>
    <mergeCell ref="K10:M10"/>
    <mergeCell ref="N10:N11"/>
    <mergeCell ref="O10:O11"/>
    <mergeCell ref="A24:C24"/>
    <mergeCell ref="A25:C25"/>
    <mergeCell ref="A1:P1"/>
    <mergeCell ref="D2:M2"/>
    <mergeCell ref="N2:P2"/>
    <mergeCell ref="P3:P4"/>
    <mergeCell ref="A5:C5"/>
    <mergeCell ref="D3:D4"/>
    <mergeCell ref="E3:G3"/>
    <mergeCell ref="H3:J3"/>
  </mergeCells>
  <printOptions horizontalCentered="1"/>
  <pageMargins left="0.5905511811023623" right="0.5905511811023623" top="0.5905511811023623" bottom="0.5905511811023623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0" sqref="A60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87" zoomScaleNormal="87" zoomScalePageLayoutView="0" workbookViewId="0" topLeftCell="A4">
      <selection activeCell="J10" sqref="J10"/>
    </sheetView>
  </sheetViews>
  <sheetFormatPr defaultColWidth="8.88671875" defaultRowHeight="13.5"/>
  <cols>
    <col min="1" max="1" width="13.10546875" style="22" customWidth="1"/>
    <col min="2" max="2" width="12.5546875" style="22" customWidth="1"/>
    <col min="3" max="5" width="12.77734375" style="22" customWidth="1"/>
    <col min="6" max="6" width="13.88671875" style="22" customWidth="1"/>
    <col min="7" max="16384" width="8.88671875" style="22" customWidth="1"/>
  </cols>
  <sheetData>
    <row r="1" spans="1:6" ht="44.25" customHeight="1">
      <c r="A1" s="248" t="s">
        <v>194</v>
      </c>
      <c r="B1" s="248"/>
      <c r="C1" s="248"/>
      <c r="D1" s="248"/>
      <c r="E1" s="248"/>
      <c r="F1" s="248"/>
    </row>
    <row r="2" spans="1:6" ht="21.75" customHeight="1">
      <c r="A2" s="249" t="s">
        <v>163</v>
      </c>
      <c r="B2" s="249"/>
      <c r="C2" s="249"/>
      <c r="D2" s="249"/>
      <c r="E2" s="249"/>
      <c r="F2" s="249"/>
    </row>
    <row r="3" spans="1:6" ht="22.5" customHeight="1">
      <c r="A3" s="250" t="s">
        <v>173</v>
      </c>
      <c r="B3" s="251"/>
      <c r="C3" s="252"/>
      <c r="D3" s="259" t="s">
        <v>1000</v>
      </c>
      <c r="E3" s="260"/>
      <c r="F3" s="23"/>
    </row>
    <row r="4" spans="1:6" ht="22.5" customHeight="1">
      <c r="A4" s="253" t="s">
        <v>174</v>
      </c>
      <c r="B4" s="254"/>
      <c r="C4" s="24" t="s">
        <v>374</v>
      </c>
      <c r="D4" s="261">
        <f>SUM(D5:E6)</f>
        <v>2552003</v>
      </c>
      <c r="E4" s="260"/>
      <c r="F4" s="95"/>
    </row>
    <row r="5" spans="1:6" ht="22.5" customHeight="1">
      <c r="A5" s="255"/>
      <c r="B5" s="256"/>
      <c r="C5" s="24" t="s">
        <v>375</v>
      </c>
      <c r="D5" s="261">
        <v>1297880</v>
      </c>
      <c r="E5" s="260"/>
      <c r="F5" s="95"/>
    </row>
    <row r="6" spans="1:6" ht="22.5" customHeight="1">
      <c r="A6" s="257"/>
      <c r="B6" s="258"/>
      <c r="C6" s="24" t="s">
        <v>376</v>
      </c>
      <c r="D6" s="261">
        <v>1254123</v>
      </c>
      <c r="E6" s="260"/>
      <c r="F6" s="95"/>
    </row>
    <row r="7" spans="1:6" ht="22.5" customHeight="1">
      <c r="A7" s="253" t="s">
        <v>175</v>
      </c>
      <c r="B7" s="254"/>
      <c r="C7" s="24" t="s">
        <v>374</v>
      </c>
      <c r="D7" s="261">
        <f>SUM(D8:E9)</f>
        <v>167279</v>
      </c>
      <c r="E7" s="260"/>
      <c r="F7" s="95"/>
    </row>
    <row r="8" spans="1:6" ht="22.5" customHeight="1">
      <c r="A8" s="255"/>
      <c r="B8" s="256"/>
      <c r="C8" s="24" t="s">
        <v>375</v>
      </c>
      <c r="D8" s="261">
        <v>68524</v>
      </c>
      <c r="E8" s="260"/>
      <c r="F8" s="95"/>
    </row>
    <row r="9" spans="1:6" ht="22.5" customHeight="1">
      <c r="A9" s="257"/>
      <c r="B9" s="258"/>
      <c r="C9" s="24" t="s">
        <v>376</v>
      </c>
      <c r="D9" s="261">
        <v>98755</v>
      </c>
      <c r="E9" s="260"/>
      <c r="F9" s="95"/>
    </row>
    <row r="10" spans="1:6" ht="22.5" customHeight="1">
      <c r="A10" s="250" t="s">
        <v>365</v>
      </c>
      <c r="B10" s="251"/>
      <c r="C10" s="252"/>
      <c r="D10" s="287">
        <f>D7/D4</f>
        <v>0.0655481204371625</v>
      </c>
      <c r="E10" s="288"/>
      <c r="F10" s="25"/>
    </row>
    <row r="12" ht="22.5" customHeight="1">
      <c r="A12" s="96" t="s">
        <v>164</v>
      </c>
    </row>
    <row r="13" ht="21" customHeight="1">
      <c r="A13" s="26" t="s">
        <v>371</v>
      </c>
    </row>
    <row r="14" spans="1:6" ht="21" customHeight="1">
      <c r="A14" s="273" t="s">
        <v>269</v>
      </c>
      <c r="B14" s="274"/>
      <c r="C14" s="261" t="s">
        <v>180</v>
      </c>
      <c r="D14" s="271"/>
      <c r="E14" s="271"/>
      <c r="F14" s="272"/>
    </row>
    <row r="15" spans="1:6" ht="21" customHeight="1">
      <c r="A15" s="275"/>
      <c r="B15" s="276"/>
      <c r="C15" s="261" t="s">
        <v>176</v>
      </c>
      <c r="D15" s="272"/>
      <c r="E15" s="27" t="s">
        <v>367</v>
      </c>
      <c r="F15" s="27" t="s">
        <v>368</v>
      </c>
    </row>
    <row r="16" spans="1:6" ht="21" customHeight="1">
      <c r="A16" s="273" t="s">
        <v>171</v>
      </c>
      <c r="B16" s="282"/>
      <c r="C16" s="28" t="s">
        <v>177</v>
      </c>
      <c r="D16" s="29">
        <v>2</v>
      </c>
      <c r="E16" s="277"/>
      <c r="F16" s="29">
        <v>2</v>
      </c>
    </row>
    <row r="17" spans="1:6" ht="21" customHeight="1">
      <c r="A17" s="283"/>
      <c r="B17" s="284"/>
      <c r="C17" s="28" t="s">
        <v>369</v>
      </c>
      <c r="D17" s="29">
        <v>3</v>
      </c>
      <c r="E17" s="278"/>
      <c r="F17" s="280">
        <f>D17+D18</f>
        <v>155</v>
      </c>
    </row>
    <row r="18" spans="1:6" ht="21" customHeight="1">
      <c r="A18" s="285"/>
      <c r="B18" s="286"/>
      <c r="C18" s="28" t="s">
        <v>178</v>
      </c>
      <c r="D18" s="29">
        <v>152</v>
      </c>
      <c r="E18" s="279"/>
      <c r="F18" s="281"/>
    </row>
    <row r="19" spans="1:6" ht="21" customHeight="1">
      <c r="A19" s="267" t="s">
        <v>172</v>
      </c>
      <c r="B19" s="268"/>
      <c r="C19" s="269">
        <v>21</v>
      </c>
      <c r="D19" s="270"/>
      <c r="E19" s="29">
        <v>3</v>
      </c>
      <c r="F19" s="29">
        <f>C19+E19</f>
        <v>24</v>
      </c>
    </row>
    <row r="20" spans="1:6" ht="21" customHeight="1">
      <c r="A20" s="267" t="s">
        <v>270</v>
      </c>
      <c r="B20" s="268"/>
      <c r="C20" s="269">
        <f>D16+D17+D18+C19</f>
        <v>178</v>
      </c>
      <c r="D20" s="270"/>
      <c r="E20" s="29">
        <f>SUM(E16:E19)</f>
        <v>3</v>
      </c>
      <c r="F20" s="29">
        <f>SUM(F16:F19)</f>
        <v>181</v>
      </c>
    </row>
    <row r="21" ht="21" customHeight="1">
      <c r="A21" s="22" t="s">
        <v>370</v>
      </c>
    </row>
    <row r="22" spans="1:6" ht="20.25" customHeight="1">
      <c r="A22" s="250" t="s">
        <v>181</v>
      </c>
      <c r="B22" s="251"/>
      <c r="C22" s="251"/>
      <c r="D22" s="252"/>
      <c r="E22" s="250" t="s">
        <v>180</v>
      </c>
      <c r="F22" s="252"/>
    </row>
    <row r="23" spans="1:6" ht="20.25" customHeight="1">
      <c r="A23" s="262" t="s">
        <v>1039</v>
      </c>
      <c r="B23" s="262" t="s">
        <v>1038</v>
      </c>
      <c r="C23" s="262" t="s">
        <v>1036</v>
      </c>
      <c r="D23" s="190" t="s">
        <v>494</v>
      </c>
      <c r="E23" s="250">
        <v>90</v>
      </c>
      <c r="F23" s="252"/>
    </row>
    <row r="24" spans="1:6" ht="20.25" customHeight="1">
      <c r="A24" s="265"/>
      <c r="B24" s="265"/>
      <c r="C24" s="265"/>
      <c r="D24" s="190" t="s">
        <v>495</v>
      </c>
      <c r="E24" s="250">
        <v>29</v>
      </c>
      <c r="F24" s="252"/>
    </row>
    <row r="25" spans="1:6" ht="20.25" customHeight="1">
      <c r="A25" s="265"/>
      <c r="B25" s="265"/>
      <c r="C25" s="266"/>
      <c r="D25" s="190" t="s">
        <v>502</v>
      </c>
      <c r="E25" s="250">
        <v>14</v>
      </c>
      <c r="F25" s="252"/>
    </row>
    <row r="26" spans="1:6" ht="20.25" customHeight="1">
      <c r="A26" s="265"/>
      <c r="B26" s="265"/>
      <c r="C26" s="262" t="s">
        <v>1002</v>
      </c>
      <c r="D26" s="131" t="s">
        <v>496</v>
      </c>
      <c r="E26" s="250">
        <v>4</v>
      </c>
      <c r="F26" s="252"/>
    </row>
    <row r="27" spans="1:6" ht="20.25" customHeight="1">
      <c r="A27" s="265"/>
      <c r="B27" s="265"/>
      <c r="C27" s="263"/>
      <c r="D27" s="131" t="s">
        <v>499</v>
      </c>
      <c r="E27" s="250">
        <v>3</v>
      </c>
      <c r="F27" s="252"/>
    </row>
    <row r="28" spans="1:6" ht="20.25" customHeight="1">
      <c r="A28" s="265"/>
      <c r="B28" s="265"/>
      <c r="C28" s="262" t="s">
        <v>1037</v>
      </c>
      <c r="D28" s="131" t="s">
        <v>500</v>
      </c>
      <c r="E28" s="250">
        <v>3</v>
      </c>
      <c r="F28" s="252"/>
    </row>
    <row r="29" spans="1:6" ht="20.25" customHeight="1">
      <c r="A29" s="265"/>
      <c r="B29" s="265"/>
      <c r="C29" s="263"/>
      <c r="D29" s="131" t="s">
        <v>1001</v>
      </c>
      <c r="E29" s="250">
        <v>0</v>
      </c>
      <c r="F29" s="252"/>
    </row>
    <row r="30" spans="1:6" ht="20.25" customHeight="1">
      <c r="A30" s="265"/>
      <c r="B30" s="265"/>
      <c r="C30" s="264"/>
      <c r="D30" s="131" t="s">
        <v>710</v>
      </c>
      <c r="E30" s="250">
        <v>3</v>
      </c>
      <c r="F30" s="252"/>
    </row>
    <row r="31" spans="1:6" ht="20.25" customHeight="1">
      <c r="A31" s="265"/>
      <c r="B31" s="265"/>
      <c r="C31" s="262" t="s">
        <v>1003</v>
      </c>
      <c r="D31" s="190" t="s">
        <v>497</v>
      </c>
      <c r="E31" s="250">
        <v>1</v>
      </c>
      <c r="F31" s="252"/>
    </row>
    <row r="32" spans="1:6" ht="20.25" customHeight="1">
      <c r="A32" s="265"/>
      <c r="B32" s="265"/>
      <c r="C32" s="265"/>
      <c r="D32" s="24" t="s">
        <v>373</v>
      </c>
      <c r="E32" s="250">
        <v>8</v>
      </c>
      <c r="F32" s="252"/>
    </row>
    <row r="33" spans="1:6" ht="20.25" customHeight="1">
      <c r="A33" s="265"/>
      <c r="B33" s="266"/>
      <c r="C33" s="266"/>
      <c r="D33" s="190" t="s">
        <v>498</v>
      </c>
      <c r="E33" s="250">
        <v>2</v>
      </c>
      <c r="F33" s="252"/>
    </row>
    <row r="34" spans="1:6" ht="20.25" customHeight="1">
      <c r="A34" s="266"/>
      <c r="B34" s="250" t="s">
        <v>179</v>
      </c>
      <c r="C34" s="251"/>
      <c r="D34" s="252"/>
      <c r="E34" s="250">
        <v>21</v>
      </c>
      <c r="F34" s="252"/>
    </row>
    <row r="35" spans="1:6" ht="20.25" customHeight="1">
      <c r="A35" s="188" t="s">
        <v>1040</v>
      </c>
      <c r="B35" s="250" t="s">
        <v>179</v>
      </c>
      <c r="C35" s="251"/>
      <c r="D35" s="252"/>
      <c r="E35" s="250">
        <v>3</v>
      </c>
      <c r="F35" s="252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</sheetData>
  <sheetProtection/>
  <mergeCells count="47">
    <mergeCell ref="A10:C10"/>
    <mergeCell ref="A7:B9"/>
    <mergeCell ref="D9:E9"/>
    <mergeCell ref="D10:E10"/>
    <mergeCell ref="D7:E7"/>
    <mergeCell ref="D8:E8"/>
    <mergeCell ref="C14:F14"/>
    <mergeCell ref="A14:B15"/>
    <mergeCell ref="C15:D15"/>
    <mergeCell ref="E16:E18"/>
    <mergeCell ref="F17:F18"/>
    <mergeCell ref="A16:B18"/>
    <mergeCell ref="B35:D35"/>
    <mergeCell ref="B23:B33"/>
    <mergeCell ref="E34:F34"/>
    <mergeCell ref="E35:F35"/>
    <mergeCell ref="E28:F28"/>
    <mergeCell ref="E32:F32"/>
    <mergeCell ref="E26:F26"/>
    <mergeCell ref="E23:F23"/>
    <mergeCell ref="E24:F24"/>
    <mergeCell ref="E31:F31"/>
    <mergeCell ref="E22:F22"/>
    <mergeCell ref="A19:B19"/>
    <mergeCell ref="A20:B20"/>
    <mergeCell ref="E33:F33"/>
    <mergeCell ref="C31:C33"/>
    <mergeCell ref="C19:D19"/>
    <mergeCell ref="C20:D20"/>
    <mergeCell ref="A22:D22"/>
    <mergeCell ref="E30:F30"/>
    <mergeCell ref="E27:F27"/>
    <mergeCell ref="E29:F29"/>
    <mergeCell ref="C26:C27"/>
    <mergeCell ref="C28:C30"/>
    <mergeCell ref="C23:C25"/>
    <mergeCell ref="E25:F25"/>
    <mergeCell ref="A23:A34"/>
    <mergeCell ref="B34:D34"/>
    <mergeCell ref="A1:F1"/>
    <mergeCell ref="A2:F2"/>
    <mergeCell ref="A3:C3"/>
    <mergeCell ref="A4:B6"/>
    <mergeCell ref="D3:E3"/>
    <mergeCell ref="D4:E4"/>
    <mergeCell ref="D5:E5"/>
    <mergeCell ref="D6:E6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1"/>
  <headerFooter alignWithMargins="0">
    <oddFooter>&amp;L&amp;"새굴림,기울임꼴"&amp;9 2012년 마산교구 통계&amp;C-3-&amp;R&amp;"새굴림,기울임꼴"&amp;9 2012년 마산교구 통계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="161" zoomScaleNormal="161" zoomScalePageLayoutView="0" workbookViewId="0" topLeftCell="A58">
      <selection activeCell="E12" sqref="E12"/>
    </sheetView>
  </sheetViews>
  <sheetFormatPr defaultColWidth="8.88671875" defaultRowHeight="13.5"/>
  <cols>
    <col min="1" max="1" width="2.21484375" style="132" customWidth="1"/>
    <col min="2" max="2" width="2.10546875" style="132" customWidth="1"/>
    <col min="3" max="3" width="2.4453125" style="132" customWidth="1"/>
    <col min="4" max="4" width="5.5546875" style="132" customWidth="1"/>
    <col min="5" max="5" width="65.88671875" style="137" customWidth="1"/>
    <col min="6" max="6" width="8.88671875" style="132" customWidth="1"/>
    <col min="7" max="31" width="2.88671875" style="132" customWidth="1"/>
    <col min="32" max="41" width="3.3359375" style="132" customWidth="1"/>
    <col min="42" max="16384" width="8.88671875" style="132" customWidth="1"/>
  </cols>
  <sheetData>
    <row r="1" spans="1:5" ht="14.25">
      <c r="A1" s="289" t="s">
        <v>169</v>
      </c>
      <c r="B1" s="289"/>
      <c r="C1" s="289"/>
      <c r="D1" s="289"/>
      <c r="E1" s="289"/>
    </row>
    <row r="2" spans="1:5" ht="20.25" customHeight="1">
      <c r="A2" s="294" t="s">
        <v>352</v>
      </c>
      <c r="B2" s="294"/>
      <c r="C2" s="290" t="s">
        <v>162</v>
      </c>
      <c r="D2" s="291"/>
      <c r="E2" s="133" t="s">
        <v>754</v>
      </c>
    </row>
    <row r="3" spans="1:5" ht="9.75" customHeight="1">
      <c r="A3" s="212" t="s">
        <v>338</v>
      </c>
      <c r="B3" s="212" t="s">
        <v>339</v>
      </c>
      <c r="C3" s="292" t="s">
        <v>182</v>
      </c>
      <c r="D3" s="293"/>
      <c r="E3" s="78" t="s">
        <v>298</v>
      </c>
    </row>
    <row r="4" spans="1:5" ht="9.75" customHeight="1">
      <c r="A4" s="295" t="s">
        <v>349</v>
      </c>
      <c r="B4" s="295" t="s">
        <v>340</v>
      </c>
      <c r="C4" s="195">
        <v>1</v>
      </c>
      <c r="D4" s="195" t="s">
        <v>92</v>
      </c>
      <c r="E4" s="121" t="s">
        <v>724</v>
      </c>
    </row>
    <row r="5" spans="1:5" ht="9.75" customHeight="1">
      <c r="A5" s="295"/>
      <c r="B5" s="295"/>
      <c r="C5" s="195">
        <v>2</v>
      </c>
      <c r="D5" s="195" t="s">
        <v>93</v>
      </c>
      <c r="E5" s="121" t="s">
        <v>725</v>
      </c>
    </row>
    <row r="6" spans="1:5" ht="9.75" customHeight="1">
      <c r="A6" s="295"/>
      <c r="B6" s="295"/>
      <c r="C6" s="195">
        <v>3</v>
      </c>
      <c r="D6" s="195" t="s">
        <v>94</v>
      </c>
      <c r="E6" s="121" t="s">
        <v>726</v>
      </c>
    </row>
    <row r="7" spans="1:5" ht="9.75" customHeight="1">
      <c r="A7" s="295"/>
      <c r="B7" s="295"/>
      <c r="C7" s="195">
        <v>4</v>
      </c>
      <c r="D7" s="195" t="s">
        <v>64</v>
      </c>
      <c r="E7" s="121" t="s">
        <v>727</v>
      </c>
    </row>
    <row r="8" spans="1:5" ht="9.75" customHeight="1">
      <c r="A8" s="295"/>
      <c r="B8" s="295"/>
      <c r="C8" s="195">
        <v>5</v>
      </c>
      <c r="D8" s="195" t="s">
        <v>95</v>
      </c>
      <c r="E8" s="121" t="s">
        <v>728</v>
      </c>
    </row>
    <row r="9" spans="1:5" ht="9.75" customHeight="1">
      <c r="A9" s="295"/>
      <c r="B9" s="295"/>
      <c r="C9" s="195">
        <v>6</v>
      </c>
      <c r="D9" s="195" t="s">
        <v>96</v>
      </c>
      <c r="E9" s="121" t="s">
        <v>729</v>
      </c>
    </row>
    <row r="10" spans="1:5" ht="9.75" customHeight="1">
      <c r="A10" s="295"/>
      <c r="B10" s="295"/>
      <c r="C10" s="195">
        <v>7</v>
      </c>
      <c r="D10" s="195" t="s">
        <v>97</v>
      </c>
      <c r="E10" s="121" t="s">
        <v>730</v>
      </c>
    </row>
    <row r="11" spans="1:5" ht="9.75" customHeight="1">
      <c r="A11" s="295"/>
      <c r="B11" s="295" t="s">
        <v>341</v>
      </c>
      <c r="C11" s="195">
        <v>8</v>
      </c>
      <c r="D11" s="195" t="s">
        <v>98</v>
      </c>
      <c r="E11" s="121" t="s">
        <v>731</v>
      </c>
    </row>
    <row r="12" spans="1:5" ht="9.75" customHeight="1">
      <c r="A12" s="295"/>
      <c r="B12" s="295"/>
      <c r="C12" s="195">
        <v>9</v>
      </c>
      <c r="D12" s="195" t="s">
        <v>99</v>
      </c>
      <c r="E12" s="121" t="s">
        <v>732</v>
      </c>
    </row>
    <row r="13" spans="1:5" ht="9.75" customHeight="1">
      <c r="A13" s="295"/>
      <c r="B13" s="295"/>
      <c r="C13" s="195">
        <v>10</v>
      </c>
      <c r="D13" s="195" t="s">
        <v>100</v>
      </c>
      <c r="E13" s="121" t="s">
        <v>733</v>
      </c>
    </row>
    <row r="14" spans="1:5" ht="18.75" customHeight="1">
      <c r="A14" s="295"/>
      <c r="B14" s="295"/>
      <c r="C14" s="195">
        <v>11</v>
      </c>
      <c r="D14" s="195" t="s">
        <v>101</v>
      </c>
      <c r="E14" s="133" t="s">
        <v>734</v>
      </c>
    </row>
    <row r="15" spans="1:5" ht="8.25" customHeight="1">
      <c r="A15" s="295"/>
      <c r="B15" s="295"/>
      <c r="C15" s="195">
        <v>12</v>
      </c>
      <c r="D15" s="195" t="s">
        <v>15</v>
      </c>
      <c r="E15" s="121" t="s">
        <v>735</v>
      </c>
    </row>
    <row r="16" spans="1:5" ht="9.75" customHeight="1">
      <c r="A16" s="295"/>
      <c r="B16" s="295"/>
      <c r="C16" s="195">
        <v>13</v>
      </c>
      <c r="D16" s="195" t="s">
        <v>102</v>
      </c>
      <c r="E16" s="121" t="s">
        <v>736</v>
      </c>
    </row>
    <row r="17" spans="1:5" ht="9.75" customHeight="1">
      <c r="A17" s="295"/>
      <c r="B17" s="295" t="s">
        <v>342</v>
      </c>
      <c r="C17" s="195">
        <v>14</v>
      </c>
      <c r="D17" s="195" t="s">
        <v>103</v>
      </c>
      <c r="E17" s="121" t="s">
        <v>287</v>
      </c>
    </row>
    <row r="18" spans="1:5" ht="9.75" customHeight="1">
      <c r="A18" s="295"/>
      <c r="B18" s="295"/>
      <c r="C18" s="195">
        <v>15</v>
      </c>
      <c r="D18" s="195" t="s">
        <v>104</v>
      </c>
      <c r="E18" s="121" t="s">
        <v>148</v>
      </c>
    </row>
    <row r="19" spans="1:5" ht="9.75" customHeight="1">
      <c r="A19" s="295"/>
      <c r="B19" s="295"/>
      <c r="C19" s="195">
        <v>16</v>
      </c>
      <c r="D19" s="195" t="s">
        <v>105</v>
      </c>
      <c r="E19" s="121" t="s">
        <v>759</v>
      </c>
    </row>
    <row r="20" spans="1:5" ht="9.75" customHeight="1">
      <c r="A20" s="295"/>
      <c r="B20" s="295"/>
      <c r="C20" s="195">
        <v>17</v>
      </c>
      <c r="D20" s="195" t="s">
        <v>106</v>
      </c>
      <c r="E20" s="121" t="s">
        <v>149</v>
      </c>
    </row>
    <row r="21" spans="1:5" ht="9.75" customHeight="1">
      <c r="A21" s="295"/>
      <c r="B21" s="295"/>
      <c r="C21" s="195">
        <v>18</v>
      </c>
      <c r="D21" s="195" t="s">
        <v>107</v>
      </c>
      <c r="E21" s="121" t="s">
        <v>288</v>
      </c>
    </row>
    <row r="22" spans="1:5" ht="9.75" customHeight="1">
      <c r="A22" s="295"/>
      <c r="B22" s="295"/>
      <c r="C22" s="195">
        <v>19</v>
      </c>
      <c r="D22" s="195" t="s">
        <v>108</v>
      </c>
      <c r="E22" s="121" t="s">
        <v>289</v>
      </c>
    </row>
    <row r="23" spans="1:5" ht="9.75" customHeight="1">
      <c r="A23" s="295" t="s">
        <v>350</v>
      </c>
      <c r="B23" s="295" t="s">
        <v>345</v>
      </c>
      <c r="C23" s="195">
        <v>20</v>
      </c>
      <c r="D23" s="195" t="s">
        <v>109</v>
      </c>
      <c r="E23" s="121" t="s">
        <v>737</v>
      </c>
    </row>
    <row r="24" spans="1:5" ht="9.75" customHeight="1">
      <c r="A24" s="295"/>
      <c r="B24" s="295"/>
      <c r="C24" s="195">
        <v>21</v>
      </c>
      <c r="D24" s="195" t="s">
        <v>110</v>
      </c>
      <c r="E24" s="121" t="s">
        <v>738</v>
      </c>
    </row>
    <row r="25" spans="1:5" ht="9.75" customHeight="1">
      <c r="A25" s="295"/>
      <c r="B25" s="295"/>
      <c r="C25" s="195">
        <v>22</v>
      </c>
      <c r="D25" s="195" t="s">
        <v>112</v>
      </c>
      <c r="E25" s="121" t="s">
        <v>739</v>
      </c>
    </row>
    <row r="26" spans="1:5" ht="9.75" customHeight="1">
      <c r="A26" s="295"/>
      <c r="B26" s="295"/>
      <c r="C26" s="195">
        <v>23</v>
      </c>
      <c r="D26" s="195" t="s">
        <v>343</v>
      </c>
      <c r="E26" s="121" t="s">
        <v>740</v>
      </c>
    </row>
    <row r="27" spans="1:5" ht="9.75" customHeight="1">
      <c r="A27" s="295"/>
      <c r="B27" s="295"/>
      <c r="C27" s="195">
        <v>24</v>
      </c>
      <c r="D27" s="72" t="s">
        <v>344</v>
      </c>
      <c r="E27" s="121" t="s">
        <v>741</v>
      </c>
    </row>
    <row r="28" spans="1:5" ht="9.75" customHeight="1">
      <c r="A28" s="295"/>
      <c r="B28" s="295"/>
      <c r="C28" s="195">
        <v>25</v>
      </c>
      <c r="D28" s="195" t="s">
        <v>219</v>
      </c>
      <c r="E28" s="121" t="s">
        <v>742</v>
      </c>
    </row>
    <row r="29" spans="1:5" ht="9.75" customHeight="1">
      <c r="A29" s="295"/>
      <c r="B29" s="295"/>
      <c r="C29" s="195">
        <v>26</v>
      </c>
      <c r="D29" s="195" t="s">
        <v>20</v>
      </c>
      <c r="E29" s="121" t="s">
        <v>743</v>
      </c>
    </row>
    <row r="30" spans="1:5" ht="9.75" customHeight="1">
      <c r="A30" s="295"/>
      <c r="B30" s="295" t="s">
        <v>341</v>
      </c>
      <c r="C30" s="195">
        <v>27</v>
      </c>
      <c r="D30" s="195" t="s">
        <v>346</v>
      </c>
      <c r="E30" s="121" t="s">
        <v>745</v>
      </c>
    </row>
    <row r="31" spans="1:5" ht="9.75" customHeight="1">
      <c r="A31" s="295"/>
      <c r="B31" s="295"/>
      <c r="C31" s="195">
        <v>28</v>
      </c>
      <c r="D31" s="195" t="s">
        <v>1029</v>
      </c>
      <c r="E31" s="121" t="s">
        <v>744</v>
      </c>
    </row>
    <row r="32" spans="1:5" ht="9.75" customHeight="1">
      <c r="A32" s="295"/>
      <c r="B32" s="295"/>
      <c r="C32" s="195">
        <v>29</v>
      </c>
      <c r="D32" s="153" t="s">
        <v>554</v>
      </c>
      <c r="E32" s="121" t="s">
        <v>1024</v>
      </c>
    </row>
    <row r="33" spans="1:5" ht="9.75" customHeight="1">
      <c r="A33" s="295"/>
      <c r="B33" s="295"/>
      <c r="C33" s="195">
        <v>30</v>
      </c>
      <c r="D33" s="195" t="s">
        <v>115</v>
      </c>
      <c r="E33" s="133" t="s">
        <v>230</v>
      </c>
    </row>
    <row r="34" spans="1:5" ht="9.75" customHeight="1">
      <c r="A34" s="295"/>
      <c r="B34" s="295"/>
      <c r="C34" s="195">
        <v>31</v>
      </c>
      <c r="D34" s="195" t="s">
        <v>113</v>
      </c>
      <c r="E34" s="121" t="s">
        <v>746</v>
      </c>
    </row>
    <row r="35" spans="1:5" ht="9.75" customHeight="1">
      <c r="A35" s="295"/>
      <c r="B35" s="295"/>
      <c r="C35" s="195">
        <v>32</v>
      </c>
      <c r="D35" s="195" t="s">
        <v>114</v>
      </c>
      <c r="E35" s="121" t="s">
        <v>747</v>
      </c>
    </row>
    <row r="36" spans="1:5" ht="9.75" customHeight="1">
      <c r="A36" s="295"/>
      <c r="B36" s="295"/>
      <c r="C36" s="195">
        <v>33</v>
      </c>
      <c r="D36" s="195" t="s">
        <v>116</v>
      </c>
      <c r="E36" s="121" t="s">
        <v>695</v>
      </c>
    </row>
    <row r="37" spans="1:5" ht="9.75" customHeight="1">
      <c r="A37" s="295"/>
      <c r="B37" s="295"/>
      <c r="C37" s="195">
        <v>34</v>
      </c>
      <c r="D37" s="195" t="s">
        <v>529</v>
      </c>
      <c r="E37" s="121" t="s">
        <v>698</v>
      </c>
    </row>
    <row r="38" spans="1:5" ht="9.75" customHeight="1">
      <c r="A38" s="295"/>
      <c r="B38" s="295"/>
      <c r="C38" s="195">
        <v>35</v>
      </c>
      <c r="D38" s="195" t="s">
        <v>241</v>
      </c>
      <c r="E38" s="134" t="s">
        <v>748</v>
      </c>
    </row>
    <row r="39" spans="1:5" ht="9.75" customHeight="1">
      <c r="A39" s="295"/>
      <c r="B39" s="295" t="s">
        <v>342</v>
      </c>
      <c r="C39" s="195">
        <v>36</v>
      </c>
      <c r="D39" s="195" t="s">
        <v>117</v>
      </c>
      <c r="E39" s="121" t="s">
        <v>749</v>
      </c>
    </row>
    <row r="40" spans="1:5" ht="9.75" customHeight="1">
      <c r="A40" s="295"/>
      <c r="B40" s="295"/>
      <c r="C40" s="195">
        <v>37</v>
      </c>
      <c r="D40" s="195" t="s">
        <v>118</v>
      </c>
      <c r="E40" s="135" t="s">
        <v>750</v>
      </c>
    </row>
    <row r="41" spans="1:5" ht="9.75" customHeight="1">
      <c r="A41" s="295"/>
      <c r="B41" s="295"/>
      <c r="C41" s="195">
        <v>38</v>
      </c>
      <c r="D41" s="195" t="s">
        <v>119</v>
      </c>
      <c r="E41" s="121" t="s">
        <v>751</v>
      </c>
    </row>
    <row r="42" spans="1:5" ht="9.75" customHeight="1">
      <c r="A42" s="295"/>
      <c r="B42" s="295"/>
      <c r="C42" s="195">
        <v>39</v>
      </c>
      <c r="D42" s="195" t="s">
        <v>479</v>
      </c>
      <c r="E42" s="121" t="s">
        <v>752</v>
      </c>
    </row>
    <row r="43" spans="1:5" ht="10.5" customHeight="1">
      <c r="A43" s="295"/>
      <c r="B43" s="295"/>
      <c r="C43" s="195">
        <v>40</v>
      </c>
      <c r="D43" s="195" t="s">
        <v>120</v>
      </c>
      <c r="E43" s="136" t="s">
        <v>753</v>
      </c>
    </row>
    <row r="44" spans="1:5" ht="9.75" customHeight="1">
      <c r="A44" s="297" t="s">
        <v>351</v>
      </c>
      <c r="B44" s="297" t="s">
        <v>345</v>
      </c>
      <c r="C44" s="195">
        <v>41</v>
      </c>
      <c r="D44" s="195" t="s">
        <v>121</v>
      </c>
      <c r="E44" s="121" t="s">
        <v>694</v>
      </c>
    </row>
    <row r="45" spans="1:5" ht="9.75" customHeight="1">
      <c r="A45" s="298"/>
      <c r="B45" s="298"/>
      <c r="C45" s="195">
        <v>42</v>
      </c>
      <c r="D45" s="195" t="s">
        <v>123</v>
      </c>
      <c r="E45" s="121" t="s">
        <v>291</v>
      </c>
    </row>
    <row r="46" spans="1:5" ht="9.75" customHeight="1">
      <c r="A46" s="298"/>
      <c r="B46" s="298"/>
      <c r="C46" s="195">
        <v>43</v>
      </c>
      <c r="D46" s="195" t="s">
        <v>125</v>
      </c>
      <c r="E46" s="121" t="s">
        <v>292</v>
      </c>
    </row>
    <row r="47" spans="1:5" ht="9.75" customHeight="1">
      <c r="A47" s="298"/>
      <c r="B47" s="298"/>
      <c r="C47" s="195">
        <v>44</v>
      </c>
      <c r="D47" s="195" t="s">
        <v>126</v>
      </c>
      <c r="E47" s="121" t="s">
        <v>293</v>
      </c>
    </row>
    <row r="48" spans="1:5" ht="9.75" customHeight="1">
      <c r="A48" s="298"/>
      <c r="B48" s="298"/>
      <c r="C48" s="195">
        <v>45</v>
      </c>
      <c r="D48" s="195" t="s">
        <v>127</v>
      </c>
      <c r="E48" s="121" t="s">
        <v>152</v>
      </c>
    </row>
    <row r="49" spans="1:5" ht="9.75" customHeight="1">
      <c r="A49" s="298"/>
      <c r="B49" s="297" t="s">
        <v>341</v>
      </c>
      <c r="C49" s="195">
        <v>46</v>
      </c>
      <c r="D49" s="195" t="s">
        <v>555</v>
      </c>
      <c r="E49" s="121" t="s">
        <v>693</v>
      </c>
    </row>
    <row r="50" spans="1:5" ht="9.75" customHeight="1">
      <c r="A50" s="298"/>
      <c r="B50" s="298"/>
      <c r="C50" s="195">
        <v>47</v>
      </c>
      <c r="D50" s="195" t="s">
        <v>503</v>
      </c>
      <c r="E50" s="121" t="s">
        <v>506</v>
      </c>
    </row>
    <row r="51" spans="1:5" ht="9.75" customHeight="1">
      <c r="A51" s="298"/>
      <c r="B51" s="298"/>
      <c r="C51" s="195">
        <v>48</v>
      </c>
      <c r="D51" s="195" t="s">
        <v>122</v>
      </c>
      <c r="E51" s="121" t="s">
        <v>290</v>
      </c>
    </row>
    <row r="52" spans="1:5" ht="9.75" customHeight="1">
      <c r="A52" s="298"/>
      <c r="B52" s="298"/>
      <c r="C52" s="195">
        <v>49</v>
      </c>
      <c r="D52" s="195" t="s">
        <v>124</v>
      </c>
      <c r="E52" s="121" t="s">
        <v>151</v>
      </c>
    </row>
    <row r="53" spans="1:5" ht="9.75" customHeight="1">
      <c r="A53" s="298"/>
      <c r="B53" s="298"/>
      <c r="C53" s="195">
        <v>50</v>
      </c>
      <c r="D53" s="195" t="s">
        <v>1030</v>
      </c>
      <c r="E53" s="121" t="s">
        <v>226</v>
      </c>
    </row>
    <row r="54" spans="1:5" ht="9.75" customHeight="1">
      <c r="A54" s="298"/>
      <c r="B54" s="298"/>
      <c r="C54" s="195">
        <v>51</v>
      </c>
      <c r="D54" s="195" t="s">
        <v>128</v>
      </c>
      <c r="E54" s="121" t="s">
        <v>520</v>
      </c>
    </row>
    <row r="55" spans="1:5" ht="9.75" customHeight="1">
      <c r="A55" s="298"/>
      <c r="B55" s="297" t="s">
        <v>348</v>
      </c>
      <c r="C55" s="195">
        <v>52</v>
      </c>
      <c r="D55" s="195" t="s">
        <v>129</v>
      </c>
      <c r="E55" s="121" t="s">
        <v>508</v>
      </c>
    </row>
    <row r="56" spans="1:5" ht="9.75" customHeight="1">
      <c r="A56" s="298"/>
      <c r="B56" s="298"/>
      <c r="C56" s="195">
        <v>53</v>
      </c>
      <c r="D56" s="195" t="s">
        <v>130</v>
      </c>
      <c r="E56" s="121" t="s">
        <v>153</v>
      </c>
    </row>
    <row r="57" spans="1:5" ht="9.75" customHeight="1">
      <c r="A57" s="298"/>
      <c r="B57" s="298"/>
      <c r="C57" s="195">
        <v>54</v>
      </c>
      <c r="D57" s="195" t="s">
        <v>504</v>
      </c>
      <c r="E57" s="121" t="s">
        <v>507</v>
      </c>
    </row>
    <row r="58" spans="1:5" ht="9.75" customHeight="1">
      <c r="A58" s="298"/>
      <c r="B58" s="298"/>
      <c r="C58" s="195">
        <v>55</v>
      </c>
      <c r="D58" s="195" t="s">
        <v>131</v>
      </c>
      <c r="E58" s="121" t="s">
        <v>509</v>
      </c>
    </row>
    <row r="59" spans="1:5" ht="9.75" customHeight="1">
      <c r="A59" s="298"/>
      <c r="B59" s="298"/>
      <c r="C59" s="195">
        <v>56</v>
      </c>
      <c r="D59" s="195" t="s">
        <v>132</v>
      </c>
      <c r="E59" s="121" t="s">
        <v>154</v>
      </c>
    </row>
    <row r="60" spans="1:5" ht="9.75" customHeight="1">
      <c r="A60" s="298"/>
      <c r="B60" s="299"/>
      <c r="C60" s="195">
        <v>57</v>
      </c>
      <c r="D60" s="195" t="s">
        <v>195</v>
      </c>
      <c r="E60" s="121" t="s">
        <v>161</v>
      </c>
    </row>
    <row r="61" spans="1:5" ht="9.75" customHeight="1">
      <c r="A61" s="298"/>
      <c r="B61" s="297" t="s">
        <v>556</v>
      </c>
      <c r="C61" s="195">
        <v>58</v>
      </c>
      <c r="D61" s="195" t="s">
        <v>133</v>
      </c>
      <c r="E61" s="121" t="s">
        <v>155</v>
      </c>
    </row>
    <row r="62" spans="1:5" ht="9.75" customHeight="1">
      <c r="A62" s="298"/>
      <c r="B62" s="298"/>
      <c r="C62" s="195">
        <v>59</v>
      </c>
      <c r="D62" s="195" t="s">
        <v>134</v>
      </c>
      <c r="E62" s="121" t="s">
        <v>483</v>
      </c>
    </row>
    <row r="63" spans="1:5" ht="9.75" customHeight="1">
      <c r="A63" s="298"/>
      <c r="B63" s="298"/>
      <c r="C63" s="195">
        <v>60</v>
      </c>
      <c r="D63" s="195" t="s">
        <v>135</v>
      </c>
      <c r="E63" s="121" t="s">
        <v>294</v>
      </c>
    </row>
    <row r="64" spans="1:5" ht="9.75" customHeight="1">
      <c r="A64" s="298"/>
      <c r="B64" s="298"/>
      <c r="C64" s="195">
        <v>61</v>
      </c>
      <c r="D64" s="195" t="s">
        <v>501</v>
      </c>
      <c r="E64" s="121" t="s">
        <v>482</v>
      </c>
    </row>
    <row r="65" spans="1:5" ht="9.75" customHeight="1">
      <c r="A65" s="298"/>
      <c r="B65" s="298"/>
      <c r="C65" s="195">
        <v>62</v>
      </c>
      <c r="D65" s="195" t="s">
        <v>136</v>
      </c>
      <c r="E65" s="121" t="s">
        <v>484</v>
      </c>
    </row>
    <row r="66" spans="1:5" ht="9.75" customHeight="1">
      <c r="A66" s="299"/>
      <c r="B66" s="299"/>
      <c r="C66" s="195">
        <v>63</v>
      </c>
      <c r="D66" s="195" t="s">
        <v>137</v>
      </c>
      <c r="E66" s="121" t="s">
        <v>156</v>
      </c>
    </row>
    <row r="67" spans="1:5" ht="9.75" customHeight="1">
      <c r="A67" s="295" t="s">
        <v>558</v>
      </c>
      <c r="B67" s="295" t="s">
        <v>345</v>
      </c>
      <c r="C67" s="195">
        <v>64</v>
      </c>
      <c r="D67" s="195" t="s">
        <v>138</v>
      </c>
      <c r="E67" s="121" t="s">
        <v>157</v>
      </c>
    </row>
    <row r="68" spans="1:5" ht="9.75" customHeight="1">
      <c r="A68" s="295"/>
      <c r="B68" s="295"/>
      <c r="C68" s="195">
        <v>65</v>
      </c>
      <c r="D68" s="195" t="s">
        <v>139</v>
      </c>
      <c r="E68" s="121" t="s">
        <v>690</v>
      </c>
    </row>
    <row r="69" spans="1:5" ht="9.75" customHeight="1">
      <c r="A69" s="295"/>
      <c r="B69" s="295"/>
      <c r="C69" s="195">
        <v>66</v>
      </c>
      <c r="D69" s="195" t="s">
        <v>140</v>
      </c>
      <c r="E69" s="121" t="s">
        <v>295</v>
      </c>
    </row>
    <row r="70" spans="1:5" ht="9.75" customHeight="1">
      <c r="A70" s="295"/>
      <c r="B70" s="295"/>
      <c r="C70" s="195">
        <v>67</v>
      </c>
      <c r="D70" s="195" t="s">
        <v>141</v>
      </c>
      <c r="E70" s="121" t="s">
        <v>158</v>
      </c>
    </row>
    <row r="71" spans="1:5" ht="9.75" customHeight="1">
      <c r="A71" s="295"/>
      <c r="B71" s="295"/>
      <c r="C71" s="195">
        <v>68</v>
      </c>
      <c r="D71" s="72" t="s">
        <v>227</v>
      </c>
      <c r="E71" s="121" t="s">
        <v>691</v>
      </c>
    </row>
    <row r="72" spans="1:5" ht="9.75" customHeight="1">
      <c r="A72" s="295"/>
      <c r="B72" s="295" t="s">
        <v>347</v>
      </c>
      <c r="C72" s="195">
        <v>69</v>
      </c>
      <c r="D72" s="195" t="s">
        <v>142</v>
      </c>
      <c r="E72" s="121" t="s">
        <v>296</v>
      </c>
    </row>
    <row r="73" spans="1:5" ht="9.75" customHeight="1">
      <c r="A73" s="295"/>
      <c r="B73" s="295"/>
      <c r="C73" s="195">
        <v>70</v>
      </c>
      <c r="D73" s="195" t="s">
        <v>143</v>
      </c>
      <c r="E73" s="121" t="s">
        <v>696</v>
      </c>
    </row>
    <row r="74" spans="1:5" ht="9.75" customHeight="1">
      <c r="A74" s="295"/>
      <c r="B74" s="295"/>
      <c r="C74" s="195">
        <v>71</v>
      </c>
      <c r="D74" s="195" t="s">
        <v>144</v>
      </c>
      <c r="E74" s="121" t="s">
        <v>159</v>
      </c>
    </row>
    <row r="75" spans="1:5" ht="9.75" customHeight="1">
      <c r="A75" s="295"/>
      <c r="B75" s="295"/>
      <c r="C75" s="195">
        <v>72</v>
      </c>
      <c r="D75" s="195" t="s">
        <v>145</v>
      </c>
      <c r="E75" s="121" t="s">
        <v>297</v>
      </c>
    </row>
    <row r="76" spans="1:5" ht="9.75" customHeight="1">
      <c r="A76" s="295"/>
      <c r="B76" s="295"/>
      <c r="C76" s="195">
        <v>73</v>
      </c>
      <c r="D76" s="195" t="s">
        <v>146</v>
      </c>
      <c r="E76" s="121" t="s">
        <v>697</v>
      </c>
    </row>
    <row r="77" spans="1:5" ht="9.75" customHeight="1">
      <c r="A77" s="295"/>
      <c r="B77" s="295"/>
      <c r="C77" s="195">
        <v>74</v>
      </c>
      <c r="D77" s="195" t="s">
        <v>147</v>
      </c>
      <c r="E77" s="121" t="s">
        <v>160</v>
      </c>
    </row>
    <row r="78" ht="10.5" customHeight="1"/>
    <row r="79" spans="1:4" ht="10.5" customHeight="1">
      <c r="A79" s="296"/>
      <c r="B79" s="296"/>
      <c r="C79" s="296"/>
      <c r="D79" s="189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</sheetData>
  <sheetProtection/>
  <mergeCells count="21">
    <mergeCell ref="B39:B43"/>
    <mergeCell ref="B30:B38"/>
    <mergeCell ref="B49:B54"/>
    <mergeCell ref="B44:B48"/>
    <mergeCell ref="A4:A22"/>
    <mergeCell ref="B23:B29"/>
    <mergeCell ref="B11:B16"/>
    <mergeCell ref="A23:A43"/>
    <mergeCell ref="A79:C79"/>
    <mergeCell ref="B67:B71"/>
    <mergeCell ref="B72:B77"/>
    <mergeCell ref="A44:A66"/>
    <mergeCell ref="A67:A77"/>
    <mergeCell ref="B61:B66"/>
    <mergeCell ref="B55:B60"/>
    <mergeCell ref="A1:E1"/>
    <mergeCell ref="C2:D2"/>
    <mergeCell ref="C3:D3"/>
    <mergeCell ref="A2:B2"/>
    <mergeCell ref="B4:B10"/>
    <mergeCell ref="B17:B22"/>
  </mergeCells>
  <printOptions horizontalCentered="1"/>
  <pageMargins left="0.5905511811023623" right="0.5905511811023623" top="0.4330708661417323" bottom="0.5118110236220472" header="0" footer="0.1968503937007874"/>
  <pageSetup horizontalDpi="600" verticalDpi="600" orientation="portrait" paperSize="9" r:id="rId1"/>
  <headerFooter alignWithMargins="0">
    <oddFooter>&amp;L&amp;"새굴림,기울임꼴"&amp;9 2011년 마산교구 통계&amp;C-5-&amp;R&amp;"돋움체,기울임꼴"&amp;9 2011년 마산교구 통계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zoomScalePageLayoutView="0" workbookViewId="0" topLeftCell="A28">
      <selection activeCell="L52" sqref="L52"/>
    </sheetView>
  </sheetViews>
  <sheetFormatPr defaultColWidth="6.88671875" defaultRowHeight="13.5"/>
  <cols>
    <col min="1" max="1" width="7.3359375" style="227" customWidth="1"/>
    <col min="2" max="2" width="7.88671875" style="227" customWidth="1"/>
    <col min="3" max="3" width="4.88671875" style="227" customWidth="1"/>
    <col min="4" max="4" width="3.6640625" style="227" customWidth="1"/>
    <col min="5" max="5" width="6.77734375" style="227" customWidth="1"/>
    <col min="6" max="6" width="8.10546875" style="227" customWidth="1"/>
    <col min="7" max="7" width="4.77734375" style="227" customWidth="1"/>
    <col min="8" max="8" width="6.6640625" style="227" customWidth="1"/>
    <col min="9" max="9" width="6.4453125" style="227" customWidth="1"/>
    <col min="10" max="12" width="7.21484375" style="227" customWidth="1"/>
    <col min="13" max="16384" width="6.88671875" style="227" customWidth="1"/>
  </cols>
  <sheetData>
    <row r="1" spans="1:12" ht="18.75" customHeight="1">
      <c r="A1" s="289" t="s">
        <v>165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5.75" customHeight="1">
      <c r="A2" s="305" t="s">
        <v>274</v>
      </c>
      <c r="B2" s="305"/>
      <c r="C2" s="305"/>
      <c r="D2" s="305"/>
      <c r="E2" s="305" t="s">
        <v>183</v>
      </c>
      <c r="F2" s="305"/>
      <c r="G2" s="305"/>
      <c r="H2" s="305"/>
      <c r="I2" s="305" t="s">
        <v>184</v>
      </c>
      <c r="J2" s="305"/>
      <c r="K2" s="305"/>
      <c r="L2" s="305"/>
    </row>
    <row r="3" spans="1:12" ht="15.75" customHeight="1">
      <c r="A3" s="305">
        <v>72</v>
      </c>
      <c r="B3" s="305"/>
      <c r="C3" s="305"/>
      <c r="D3" s="305"/>
      <c r="E3" s="305">
        <v>2</v>
      </c>
      <c r="F3" s="305"/>
      <c r="G3" s="305"/>
      <c r="H3" s="305"/>
      <c r="I3" s="305">
        <v>53</v>
      </c>
      <c r="J3" s="305"/>
      <c r="K3" s="305"/>
      <c r="L3" s="305"/>
    </row>
    <row r="5" spans="1:12" ht="18" customHeight="1">
      <c r="A5" s="289" t="s">
        <v>166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6.5" customHeight="1">
      <c r="A6" s="300" t="s">
        <v>275</v>
      </c>
      <c r="B6" s="301"/>
      <c r="C6" s="301"/>
      <c r="D6" s="301"/>
      <c r="E6" s="301"/>
      <c r="F6" s="302"/>
      <c r="G6" s="300" t="s">
        <v>279</v>
      </c>
      <c r="H6" s="301"/>
      <c r="I6" s="301"/>
      <c r="J6" s="301"/>
      <c r="K6" s="301"/>
      <c r="L6" s="302"/>
    </row>
    <row r="7" spans="1:12" ht="16.5" customHeight="1">
      <c r="A7" s="315" t="s">
        <v>272</v>
      </c>
      <c r="B7" s="316"/>
      <c r="C7" s="315" t="s">
        <v>377</v>
      </c>
      <c r="D7" s="316"/>
      <c r="E7" s="300">
        <f>SUM(E8:F10)</f>
        <v>3004</v>
      </c>
      <c r="F7" s="302"/>
      <c r="G7" s="315" t="s">
        <v>278</v>
      </c>
      <c r="H7" s="321"/>
      <c r="I7" s="316"/>
      <c r="J7" s="315">
        <v>779</v>
      </c>
      <c r="K7" s="321"/>
      <c r="L7" s="316"/>
    </row>
    <row r="8" spans="1:12" ht="16.5" customHeight="1">
      <c r="A8" s="317"/>
      <c r="B8" s="318"/>
      <c r="C8" s="300" t="s">
        <v>276</v>
      </c>
      <c r="D8" s="302"/>
      <c r="E8" s="300">
        <v>709</v>
      </c>
      <c r="F8" s="302"/>
      <c r="G8" s="319"/>
      <c r="H8" s="322"/>
      <c r="I8" s="320"/>
      <c r="J8" s="319"/>
      <c r="K8" s="322"/>
      <c r="L8" s="320"/>
    </row>
    <row r="9" spans="1:12" ht="16.5" customHeight="1">
      <c r="A9" s="317"/>
      <c r="B9" s="318"/>
      <c r="C9" s="300" t="s">
        <v>277</v>
      </c>
      <c r="D9" s="302"/>
      <c r="E9" s="300">
        <v>2122</v>
      </c>
      <c r="F9" s="302"/>
      <c r="G9" s="315" t="s">
        <v>379</v>
      </c>
      <c r="H9" s="321"/>
      <c r="I9" s="316"/>
      <c r="J9" s="315">
        <v>168</v>
      </c>
      <c r="K9" s="321"/>
      <c r="L9" s="316"/>
    </row>
    <row r="10" spans="1:12" ht="16.5" customHeight="1">
      <c r="A10" s="319"/>
      <c r="B10" s="320"/>
      <c r="C10" s="300" t="s">
        <v>431</v>
      </c>
      <c r="D10" s="302"/>
      <c r="E10" s="300">
        <v>173</v>
      </c>
      <c r="F10" s="302"/>
      <c r="G10" s="319"/>
      <c r="H10" s="322"/>
      <c r="I10" s="320"/>
      <c r="J10" s="319"/>
      <c r="K10" s="322"/>
      <c r="L10" s="320"/>
    </row>
    <row r="11" spans="1:12" ht="16.5" customHeight="1">
      <c r="A11" s="315" t="s">
        <v>273</v>
      </c>
      <c r="B11" s="316"/>
      <c r="C11" s="300" t="s">
        <v>368</v>
      </c>
      <c r="D11" s="302"/>
      <c r="E11" s="300">
        <f>SUM(E12:F13)</f>
        <v>4458</v>
      </c>
      <c r="F11" s="302"/>
      <c r="G11" s="315" t="s">
        <v>282</v>
      </c>
      <c r="H11" s="316"/>
      <c r="I11" s="228" t="s">
        <v>377</v>
      </c>
      <c r="J11" s="300">
        <f>SUM(J12:L13)</f>
        <v>4511</v>
      </c>
      <c r="K11" s="301"/>
      <c r="L11" s="302"/>
    </row>
    <row r="12" spans="1:12" ht="16.5" customHeight="1">
      <c r="A12" s="317"/>
      <c r="B12" s="318"/>
      <c r="C12" s="300" t="s">
        <v>372</v>
      </c>
      <c r="D12" s="302"/>
      <c r="E12" s="300">
        <v>2758</v>
      </c>
      <c r="F12" s="302"/>
      <c r="G12" s="317"/>
      <c r="H12" s="318"/>
      <c r="I12" s="228" t="s">
        <v>372</v>
      </c>
      <c r="J12" s="300">
        <v>2647</v>
      </c>
      <c r="K12" s="301"/>
      <c r="L12" s="302"/>
    </row>
    <row r="13" spans="1:12" ht="16.5" customHeight="1">
      <c r="A13" s="319"/>
      <c r="B13" s="320"/>
      <c r="C13" s="300" t="s">
        <v>378</v>
      </c>
      <c r="D13" s="302"/>
      <c r="E13" s="300">
        <v>1700</v>
      </c>
      <c r="F13" s="302"/>
      <c r="G13" s="319"/>
      <c r="H13" s="320"/>
      <c r="I13" s="228" t="s">
        <v>378</v>
      </c>
      <c r="J13" s="300">
        <v>1864</v>
      </c>
      <c r="K13" s="301"/>
      <c r="L13" s="302"/>
    </row>
    <row r="14" spans="1:12" ht="16.5" customHeight="1">
      <c r="A14" s="300" t="s">
        <v>1041</v>
      </c>
      <c r="B14" s="301"/>
      <c r="C14" s="301"/>
      <c r="D14" s="302"/>
      <c r="E14" s="300">
        <v>500</v>
      </c>
      <c r="F14" s="302"/>
      <c r="G14" s="300" t="s">
        <v>1042</v>
      </c>
      <c r="H14" s="301"/>
      <c r="I14" s="302"/>
      <c r="J14" s="300">
        <v>86</v>
      </c>
      <c r="K14" s="301"/>
      <c r="L14" s="302"/>
    </row>
    <row r="15" spans="1:12" ht="16.5" customHeight="1">
      <c r="A15" s="300" t="s">
        <v>3</v>
      </c>
      <c r="B15" s="301"/>
      <c r="C15" s="301"/>
      <c r="D15" s="302"/>
      <c r="E15" s="300">
        <v>404</v>
      </c>
      <c r="F15" s="302"/>
      <c r="G15" s="300" t="s">
        <v>1043</v>
      </c>
      <c r="H15" s="301"/>
      <c r="I15" s="302"/>
      <c r="J15" s="300">
        <v>1228</v>
      </c>
      <c r="K15" s="301"/>
      <c r="L15" s="302"/>
    </row>
    <row r="16" spans="1:12" ht="16.5" customHeight="1">
      <c r="A16" s="300" t="s">
        <v>281</v>
      </c>
      <c r="B16" s="301"/>
      <c r="C16" s="301"/>
      <c r="D16" s="301"/>
      <c r="E16" s="301">
        <f>E14+E11+E7+E15</f>
        <v>8366</v>
      </c>
      <c r="F16" s="302"/>
      <c r="G16" s="300" t="s">
        <v>702</v>
      </c>
      <c r="H16" s="301"/>
      <c r="I16" s="302"/>
      <c r="J16" s="300">
        <f>J11+J9+J7+J15+J14</f>
        <v>6772</v>
      </c>
      <c r="K16" s="301"/>
      <c r="L16" s="302"/>
    </row>
    <row r="17" spans="1:12" ht="16.5" customHeight="1">
      <c r="A17" s="300" t="s">
        <v>233</v>
      </c>
      <c r="B17" s="301"/>
      <c r="C17" s="301"/>
      <c r="D17" s="301"/>
      <c r="E17" s="229" t="s">
        <v>234</v>
      </c>
      <c r="F17" s="229" t="s">
        <v>703</v>
      </c>
      <c r="G17" s="301">
        <f>E16-J16</f>
        <v>1594</v>
      </c>
      <c r="H17" s="301"/>
      <c r="I17" s="229" t="s">
        <v>235</v>
      </c>
      <c r="J17" s="229"/>
      <c r="K17" s="229"/>
      <c r="L17" s="230"/>
    </row>
    <row r="18" spans="1:12" ht="9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ht="19.5" customHeight="1">
      <c r="A19" s="249" t="s">
        <v>167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  <row r="20" spans="1:12" ht="20.25" customHeight="1">
      <c r="A20" s="305" t="s">
        <v>283</v>
      </c>
      <c r="B20" s="305"/>
      <c r="C20" s="305"/>
      <c r="D20" s="305"/>
      <c r="E20" s="312" t="s">
        <v>285</v>
      </c>
      <c r="F20" s="306" t="s">
        <v>284</v>
      </c>
      <c r="G20" s="314"/>
      <c r="H20" s="314"/>
      <c r="I20" s="314"/>
      <c r="J20" s="307"/>
      <c r="K20" s="308" t="s">
        <v>60</v>
      </c>
      <c r="L20" s="309"/>
    </row>
    <row r="21" spans="1:12" ht="20.25" customHeight="1">
      <c r="A21" s="190" t="s">
        <v>286</v>
      </c>
      <c r="B21" s="190" t="s">
        <v>381</v>
      </c>
      <c r="C21" s="305" t="s">
        <v>382</v>
      </c>
      <c r="D21" s="305"/>
      <c r="E21" s="313"/>
      <c r="F21" s="306" t="s">
        <v>286</v>
      </c>
      <c r="G21" s="307"/>
      <c r="H21" s="306" t="s">
        <v>383</v>
      </c>
      <c r="I21" s="307"/>
      <c r="J21" s="232" t="s">
        <v>384</v>
      </c>
      <c r="K21" s="310" t="s">
        <v>61</v>
      </c>
      <c r="L21" s="311"/>
    </row>
    <row r="22" spans="1:12" ht="20.25" customHeight="1">
      <c r="A22" s="233">
        <v>155432</v>
      </c>
      <c r="B22" s="234">
        <f>A22-153357</f>
        <v>2075</v>
      </c>
      <c r="C22" s="303">
        <f>(A22-153357)/153357</f>
        <v>0.013530520289259702</v>
      </c>
      <c r="D22" s="303"/>
      <c r="E22" s="235">
        <v>2006</v>
      </c>
      <c r="F22" s="300">
        <v>2466613</v>
      </c>
      <c r="G22" s="302"/>
      <c r="H22" s="304">
        <f>F22-2444690</f>
        <v>21923</v>
      </c>
      <c r="I22" s="304"/>
      <c r="J22" s="236">
        <f>(F22-2444690)/2444690</f>
        <v>0.008967599163902171</v>
      </c>
      <c r="K22" s="303">
        <f>A22/F22</f>
        <v>0.06301434396072671</v>
      </c>
      <c r="L22" s="303"/>
    </row>
    <row r="23" spans="1:12" ht="20.25" customHeight="1">
      <c r="A23" s="233">
        <v>157339</v>
      </c>
      <c r="B23" s="234">
        <f>A23-A22</f>
        <v>1907</v>
      </c>
      <c r="C23" s="303">
        <f>(A23-A22)/A22</f>
        <v>0.012269030830202275</v>
      </c>
      <c r="D23" s="303"/>
      <c r="E23" s="235">
        <v>2007</v>
      </c>
      <c r="F23" s="300">
        <v>2446383</v>
      </c>
      <c r="G23" s="302"/>
      <c r="H23" s="304">
        <f>F23-F22</f>
        <v>-20230</v>
      </c>
      <c r="I23" s="304"/>
      <c r="J23" s="236">
        <f>(F23-F22)/F22</f>
        <v>-0.008201529790040027</v>
      </c>
      <c r="K23" s="303">
        <f aca="true" t="shared" si="0" ref="K23:K28">A23/F23</f>
        <v>0.06431494986680336</v>
      </c>
      <c r="L23" s="303"/>
    </row>
    <row r="24" spans="1:12" ht="20.25" customHeight="1">
      <c r="A24" s="233">
        <v>159287</v>
      </c>
      <c r="B24" s="234">
        <f>A24-A23</f>
        <v>1948</v>
      </c>
      <c r="C24" s="303">
        <f>(A24-A23)/A23</f>
        <v>0.012380910009597111</v>
      </c>
      <c r="D24" s="303"/>
      <c r="E24" s="235">
        <v>2008</v>
      </c>
      <c r="F24" s="300">
        <v>2414094</v>
      </c>
      <c r="G24" s="302"/>
      <c r="H24" s="304">
        <f>F24-F23</f>
        <v>-32289</v>
      </c>
      <c r="I24" s="304"/>
      <c r="J24" s="236">
        <f>(F24-F23)/F23</f>
        <v>-0.013198669219006181</v>
      </c>
      <c r="K24" s="303">
        <f t="shared" si="0"/>
        <v>0.06598210343093516</v>
      </c>
      <c r="L24" s="303"/>
    </row>
    <row r="25" spans="1:12" ht="20.25" customHeight="1">
      <c r="A25" s="233">
        <v>161449</v>
      </c>
      <c r="B25" s="237">
        <f>A25-A24</f>
        <v>2162</v>
      </c>
      <c r="C25" s="303">
        <f>(A25-A24)/A24</f>
        <v>0.013572984612680257</v>
      </c>
      <c r="D25" s="303"/>
      <c r="E25" s="235">
        <v>2009</v>
      </c>
      <c r="F25" s="300">
        <v>2445314</v>
      </c>
      <c r="G25" s="302"/>
      <c r="H25" s="304">
        <f>F25-F24</f>
        <v>31220</v>
      </c>
      <c r="I25" s="304"/>
      <c r="J25" s="236">
        <f>(F25-F24)/F24</f>
        <v>0.012932387885475877</v>
      </c>
      <c r="K25" s="303">
        <f t="shared" si="0"/>
        <v>0.06602383170423103</v>
      </c>
      <c r="L25" s="303"/>
    </row>
    <row r="26" spans="1:12" ht="20.25" customHeight="1">
      <c r="A26" s="233">
        <v>163645</v>
      </c>
      <c r="B26" s="237">
        <f>A26-A25</f>
        <v>2196</v>
      </c>
      <c r="C26" s="303">
        <f>(A26-A24)/A24</f>
        <v>0.0273594204172343</v>
      </c>
      <c r="D26" s="303"/>
      <c r="E26" s="235">
        <v>2010</v>
      </c>
      <c r="F26" s="300">
        <v>2511571</v>
      </c>
      <c r="G26" s="302"/>
      <c r="H26" s="304">
        <f>F26-F25</f>
        <v>66257</v>
      </c>
      <c r="I26" s="304"/>
      <c r="J26" s="236">
        <f>(F26-F24)/F24</f>
        <v>0.04037829512852441</v>
      </c>
      <c r="K26" s="303">
        <f t="shared" si="0"/>
        <v>0.06515642997948295</v>
      </c>
      <c r="L26" s="303"/>
    </row>
    <row r="27" spans="1:12" ht="20.25" customHeight="1">
      <c r="A27" s="233">
        <v>165685</v>
      </c>
      <c r="B27" s="237">
        <f>A27-A25</f>
        <v>4236</v>
      </c>
      <c r="C27" s="303">
        <f>(A27-A24)/A24</f>
        <v>0.040166491929661555</v>
      </c>
      <c r="D27" s="303"/>
      <c r="E27" s="235">
        <v>2011</v>
      </c>
      <c r="F27" s="300">
        <v>2530892</v>
      </c>
      <c r="G27" s="302"/>
      <c r="H27" s="304">
        <f>F27-F25</f>
        <v>85578</v>
      </c>
      <c r="I27" s="304"/>
      <c r="J27" s="236">
        <f>(F27-F24)/F24</f>
        <v>0.048381711731191906</v>
      </c>
      <c r="K27" s="303">
        <f t="shared" si="0"/>
        <v>0.06546506133015553</v>
      </c>
      <c r="L27" s="303"/>
    </row>
    <row r="28" spans="1:12" ht="20.25" customHeight="1">
      <c r="A28" s="233">
        <v>167279</v>
      </c>
      <c r="B28" s="237">
        <f>A28-A27</f>
        <v>1594</v>
      </c>
      <c r="C28" s="303">
        <f>(A28-A26)/A26</f>
        <v>0.022206605762473648</v>
      </c>
      <c r="D28" s="303"/>
      <c r="E28" s="235">
        <v>2012</v>
      </c>
      <c r="F28" s="300">
        <v>2552003</v>
      </c>
      <c r="G28" s="302"/>
      <c r="H28" s="304">
        <f>F28-F27</f>
        <v>21111</v>
      </c>
      <c r="I28" s="304"/>
      <c r="J28" s="236">
        <f>(F28-F27)/F27</f>
        <v>0.008341327879656659</v>
      </c>
      <c r="K28" s="303">
        <f t="shared" si="0"/>
        <v>0.0655481204371625</v>
      </c>
      <c r="L28" s="303"/>
    </row>
    <row r="29" spans="1:12" ht="12" customHeight="1">
      <c r="A29" s="238"/>
      <c r="B29" s="239"/>
      <c r="C29" s="240"/>
      <c r="D29" s="240"/>
      <c r="E29" s="241"/>
      <c r="F29" s="242"/>
      <c r="G29" s="242"/>
      <c r="H29" s="243"/>
      <c r="I29" s="243"/>
      <c r="J29" s="240"/>
      <c r="K29" s="240"/>
      <c r="L29" s="240"/>
    </row>
    <row r="30" spans="1:12" ht="21.75" customHeight="1">
      <c r="A30" s="249" t="s">
        <v>168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</row>
    <row r="31" spans="1:12" ht="16.5" customHeight="1">
      <c r="A31" s="336" t="s">
        <v>386</v>
      </c>
      <c r="B31" s="306" t="s">
        <v>1008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07"/>
    </row>
    <row r="32" spans="1:12" ht="16.5" customHeight="1">
      <c r="A32" s="337"/>
      <c r="B32" s="331" t="s">
        <v>1007</v>
      </c>
      <c r="C32" s="332"/>
      <c r="D32" s="332"/>
      <c r="E32" s="332"/>
      <c r="F32" s="332"/>
      <c r="G32" s="333"/>
      <c r="H32" s="334" t="s">
        <v>385</v>
      </c>
      <c r="I32" s="335"/>
      <c r="J32" s="334" t="s">
        <v>1009</v>
      </c>
      <c r="K32" s="341"/>
      <c r="L32" s="335"/>
    </row>
    <row r="33" spans="1:12" ht="16.5" customHeight="1">
      <c r="A33" s="338"/>
      <c r="B33" s="334" t="s">
        <v>387</v>
      </c>
      <c r="C33" s="335"/>
      <c r="D33" s="334" t="s">
        <v>236</v>
      </c>
      <c r="E33" s="335"/>
      <c r="F33" s="334" t="s">
        <v>5</v>
      </c>
      <c r="G33" s="335"/>
      <c r="H33" s="339"/>
      <c r="I33" s="340"/>
      <c r="J33" s="339"/>
      <c r="K33" s="342"/>
      <c r="L33" s="340"/>
    </row>
    <row r="34" spans="1:12" ht="13.5" customHeight="1">
      <c r="A34" s="325">
        <v>2006</v>
      </c>
      <c r="B34" s="343">
        <v>37710</v>
      </c>
      <c r="C34" s="344"/>
      <c r="D34" s="323">
        <v>34091</v>
      </c>
      <c r="E34" s="324"/>
      <c r="F34" s="323">
        <f>SUM(B34:G34)</f>
        <v>71801</v>
      </c>
      <c r="G34" s="324"/>
      <c r="H34" s="345">
        <v>83631</v>
      </c>
      <c r="I34" s="346"/>
      <c r="J34" s="349">
        <f>H34+F34</f>
        <v>155432</v>
      </c>
      <c r="K34" s="350"/>
      <c r="L34" s="351"/>
    </row>
    <row r="35" spans="1:12" ht="13.5" customHeight="1">
      <c r="A35" s="326"/>
      <c r="B35" s="329">
        <f>B34/J34</f>
        <v>0.24261413351176078</v>
      </c>
      <c r="C35" s="330"/>
      <c r="D35" s="327">
        <f>D34/J34</f>
        <v>0.2193306397652993</v>
      </c>
      <c r="E35" s="328"/>
      <c r="F35" s="327">
        <f>F34/J34</f>
        <v>0.4619447732770601</v>
      </c>
      <c r="G35" s="328"/>
      <c r="H35" s="347">
        <f>H34/J34</f>
        <v>0.5380552267229399</v>
      </c>
      <c r="I35" s="348"/>
      <c r="J35" s="352"/>
      <c r="K35" s="353"/>
      <c r="L35" s="354"/>
    </row>
    <row r="36" spans="1:12" ht="13.5" customHeight="1">
      <c r="A36" s="325">
        <v>2007</v>
      </c>
      <c r="B36" s="343">
        <v>34378</v>
      </c>
      <c r="C36" s="344"/>
      <c r="D36" s="323">
        <v>37723</v>
      </c>
      <c r="E36" s="324"/>
      <c r="F36" s="323">
        <f>SUM(B36:G36)</f>
        <v>72101</v>
      </c>
      <c r="G36" s="324"/>
      <c r="H36" s="345">
        <v>85238</v>
      </c>
      <c r="I36" s="346"/>
      <c r="J36" s="349">
        <f>H36+F36</f>
        <v>157339</v>
      </c>
      <c r="K36" s="350"/>
      <c r="L36" s="351"/>
    </row>
    <row r="37" spans="1:12" ht="13.5" customHeight="1">
      <c r="A37" s="326"/>
      <c r="B37" s="329">
        <f>B36/J36</f>
        <v>0.21849636771556957</v>
      </c>
      <c r="C37" s="330"/>
      <c r="D37" s="327">
        <f>D36/J36</f>
        <v>0.23975619522178226</v>
      </c>
      <c r="E37" s="328"/>
      <c r="F37" s="327">
        <f>F36/J36</f>
        <v>0.45825256293735184</v>
      </c>
      <c r="G37" s="328"/>
      <c r="H37" s="347">
        <f>H36/J36</f>
        <v>0.5417474370626482</v>
      </c>
      <c r="I37" s="348"/>
      <c r="J37" s="352"/>
      <c r="K37" s="353"/>
      <c r="L37" s="354"/>
    </row>
    <row r="38" spans="1:12" ht="13.5" customHeight="1">
      <c r="A38" s="325">
        <v>2008</v>
      </c>
      <c r="B38" s="343">
        <v>37608</v>
      </c>
      <c r="C38" s="344"/>
      <c r="D38" s="323">
        <v>37877</v>
      </c>
      <c r="E38" s="324"/>
      <c r="F38" s="323">
        <f>SUM(B38:G38)</f>
        <v>75485</v>
      </c>
      <c r="G38" s="324"/>
      <c r="H38" s="345">
        <v>83802</v>
      </c>
      <c r="I38" s="346"/>
      <c r="J38" s="349">
        <f>H38+F38</f>
        <v>159287</v>
      </c>
      <c r="K38" s="350"/>
      <c r="L38" s="351"/>
    </row>
    <row r="39" spans="1:12" ht="13.5" customHeight="1">
      <c r="A39" s="326"/>
      <c r="B39" s="329">
        <f>B38/J38</f>
        <v>0.23610213011733538</v>
      </c>
      <c r="C39" s="330"/>
      <c r="D39" s="327">
        <f>D38/J38</f>
        <v>0.23779090572363093</v>
      </c>
      <c r="E39" s="328"/>
      <c r="F39" s="327">
        <f>F38/J38</f>
        <v>0.4738930358409663</v>
      </c>
      <c r="G39" s="328"/>
      <c r="H39" s="347">
        <f>H38/J38</f>
        <v>0.5261069641590337</v>
      </c>
      <c r="I39" s="348"/>
      <c r="J39" s="352"/>
      <c r="K39" s="353"/>
      <c r="L39" s="354"/>
    </row>
    <row r="40" spans="1:12" ht="13.5" customHeight="1">
      <c r="A40" s="325">
        <v>2009</v>
      </c>
      <c r="B40" s="343">
        <v>31573</v>
      </c>
      <c r="C40" s="344"/>
      <c r="D40" s="323">
        <v>36588</v>
      </c>
      <c r="E40" s="324"/>
      <c r="F40" s="323">
        <f>SUM(B40:G40)</f>
        <v>68161</v>
      </c>
      <c r="G40" s="324"/>
      <c r="H40" s="345">
        <v>93288</v>
      </c>
      <c r="I40" s="346"/>
      <c r="J40" s="349">
        <f>H40+F40</f>
        <v>161449</v>
      </c>
      <c r="K40" s="350"/>
      <c r="L40" s="351"/>
    </row>
    <row r="41" spans="1:12" ht="13.5" customHeight="1">
      <c r="A41" s="326"/>
      <c r="B41" s="329">
        <f>B40/J40</f>
        <v>0.19556020786749995</v>
      </c>
      <c r="C41" s="330"/>
      <c r="D41" s="327">
        <f>D40/J40</f>
        <v>0.22662264863826967</v>
      </c>
      <c r="E41" s="328"/>
      <c r="F41" s="327">
        <f>F40/J40</f>
        <v>0.42218285650576964</v>
      </c>
      <c r="G41" s="328"/>
      <c r="H41" s="347">
        <f>H40/J40</f>
        <v>0.5778171434942304</v>
      </c>
      <c r="I41" s="348"/>
      <c r="J41" s="352"/>
      <c r="K41" s="353"/>
      <c r="L41" s="354"/>
    </row>
    <row r="42" spans="1:12" ht="13.5" customHeight="1">
      <c r="A42" s="325">
        <v>2010</v>
      </c>
      <c r="B42" s="343">
        <v>34705</v>
      </c>
      <c r="C42" s="344"/>
      <c r="D42" s="323">
        <v>33389</v>
      </c>
      <c r="E42" s="324"/>
      <c r="F42" s="323">
        <f>SUM(B42:G42)</f>
        <v>68094</v>
      </c>
      <c r="G42" s="324"/>
      <c r="H42" s="345">
        <f>A28-B42-D42</f>
        <v>99185</v>
      </c>
      <c r="I42" s="346"/>
      <c r="J42" s="349">
        <v>163645</v>
      </c>
      <c r="K42" s="350"/>
      <c r="L42" s="351"/>
    </row>
    <row r="43" spans="1:12" ht="13.5" customHeight="1">
      <c r="A43" s="326"/>
      <c r="B43" s="329">
        <f>B42/J42</f>
        <v>0.21207491826820252</v>
      </c>
      <c r="C43" s="330"/>
      <c r="D43" s="327">
        <f>D42/J42</f>
        <v>0.2040331204741972</v>
      </c>
      <c r="E43" s="328"/>
      <c r="F43" s="327">
        <f>F42/J42</f>
        <v>0.4161080387423997</v>
      </c>
      <c r="G43" s="328"/>
      <c r="H43" s="347">
        <f>H42/J42</f>
        <v>0.6060985670200739</v>
      </c>
      <c r="I43" s="348"/>
      <c r="J43" s="352"/>
      <c r="K43" s="353"/>
      <c r="L43" s="354"/>
    </row>
    <row r="44" spans="1:12" ht="13.5" customHeight="1">
      <c r="A44" s="325">
        <v>2011</v>
      </c>
      <c r="B44" s="343">
        <v>34142</v>
      </c>
      <c r="C44" s="344"/>
      <c r="D44" s="323">
        <v>36876</v>
      </c>
      <c r="E44" s="324"/>
      <c r="F44" s="323">
        <f>SUM(B44:G44)</f>
        <v>71018</v>
      </c>
      <c r="G44" s="324"/>
      <c r="H44" s="345">
        <f>J44-F44</f>
        <v>94667</v>
      </c>
      <c r="I44" s="346"/>
      <c r="J44" s="349">
        <v>165685</v>
      </c>
      <c r="K44" s="350"/>
      <c r="L44" s="351"/>
    </row>
    <row r="45" spans="1:12" ht="13.5" customHeight="1">
      <c r="A45" s="326"/>
      <c r="B45" s="329">
        <f>B44/J44</f>
        <v>0.20606572713281227</v>
      </c>
      <c r="C45" s="330"/>
      <c r="D45" s="327">
        <f>D44/J44</f>
        <v>0.222566919153816</v>
      </c>
      <c r="E45" s="328"/>
      <c r="F45" s="327">
        <f>F44/J44</f>
        <v>0.4286326462866282</v>
      </c>
      <c r="G45" s="328"/>
      <c r="H45" s="347">
        <f>H44/J44</f>
        <v>0.5713673537133718</v>
      </c>
      <c r="I45" s="348"/>
      <c r="J45" s="352"/>
      <c r="K45" s="353"/>
      <c r="L45" s="354"/>
    </row>
    <row r="46" spans="1:12" ht="13.5" customHeight="1">
      <c r="A46" s="325">
        <v>2012</v>
      </c>
      <c r="B46" s="343">
        <v>35711</v>
      </c>
      <c r="C46" s="344"/>
      <c r="D46" s="323">
        <v>35650</v>
      </c>
      <c r="E46" s="324"/>
      <c r="F46" s="323">
        <f>B46+D46</f>
        <v>71361</v>
      </c>
      <c r="G46" s="324"/>
      <c r="H46" s="345">
        <f>J46-F46</f>
        <v>95918</v>
      </c>
      <c r="I46" s="346"/>
      <c r="J46" s="349">
        <v>167279</v>
      </c>
      <c r="K46" s="350"/>
      <c r="L46" s="351"/>
    </row>
    <row r="47" spans="1:12" ht="13.5" customHeight="1">
      <c r="A47" s="326"/>
      <c r="B47" s="329">
        <f>B46/J46</f>
        <v>0.21348166835048032</v>
      </c>
      <c r="C47" s="330"/>
      <c r="D47" s="327">
        <f>D46/J46</f>
        <v>0.2131170081121958</v>
      </c>
      <c r="E47" s="328"/>
      <c r="F47" s="327">
        <f>F46/J46</f>
        <v>0.42659867646267613</v>
      </c>
      <c r="G47" s="328"/>
      <c r="H47" s="347">
        <f>H46/J46</f>
        <v>0.5734013235373239</v>
      </c>
      <c r="I47" s="348"/>
      <c r="J47" s="352"/>
      <c r="K47" s="353"/>
      <c r="L47" s="354"/>
    </row>
  </sheetData>
  <sheetProtection/>
  <mergeCells count="164">
    <mergeCell ref="J44:L45"/>
    <mergeCell ref="B47:C47"/>
    <mergeCell ref="D47:E47"/>
    <mergeCell ref="F47:G47"/>
    <mergeCell ref="H47:I47"/>
    <mergeCell ref="C27:D27"/>
    <mergeCell ref="F27:G27"/>
    <mergeCell ref="H27:I27"/>
    <mergeCell ref="F35:G35"/>
    <mergeCell ref="H39:I39"/>
    <mergeCell ref="A46:A47"/>
    <mergeCell ref="B46:C46"/>
    <mergeCell ref="D46:E46"/>
    <mergeCell ref="F46:G46"/>
    <mergeCell ref="H46:I46"/>
    <mergeCell ref="J46:L47"/>
    <mergeCell ref="H40:I40"/>
    <mergeCell ref="J42:L43"/>
    <mergeCell ref="J40:L41"/>
    <mergeCell ref="J38:L39"/>
    <mergeCell ref="J36:L37"/>
    <mergeCell ref="J34:L35"/>
    <mergeCell ref="H37:I37"/>
    <mergeCell ref="H36:I36"/>
    <mergeCell ref="H35:I35"/>
    <mergeCell ref="H34:I34"/>
    <mergeCell ref="H38:I38"/>
    <mergeCell ref="D35:E35"/>
    <mergeCell ref="B38:C38"/>
    <mergeCell ref="B37:C37"/>
    <mergeCell ref="D38:E38"/>
    <mergeCell ref="H45:I45"/>
    <mergeCell ref="H44:I44"/>
    <mergeCell ref="H43:I43"/>
    <mergeCell ref="H42:I42"/>
    <mergeCell ref="H41:I41"/>
    <mergeCell ref="D42:E42"/>
    <mergeCell ref="D41:E41"/>
    <mergeCell ref="D40:E40"/>
    <mergeCell ref="D34:E34"/>
    <mergeCell ref="B36:C36"/>
    <mergeCell ref="B35:C35"/>
    <mergeCell ref="B34:C34"/>
    <mergeCell ref="D39:E39"/>
    <mergeCell ref="B45:C45"/>
    <mergeCell ref="B44:C44"/>
    <mergeCell ref="B43:C43"/>
    <mergeCell ref="B42:C42"/>
    <mergeCell ref="B41:C41"/>
    <mergeCell ref="B40:C40"/>
    <mergeCell ref="D45:E45"/>
    <mergeCell ref="D44:E44"/>
    <mergeCell ref="D43:E43"/>
    <mergeCell ref="B31:L31"/>
    <mergeCell ref="B32:G32"/>
    <mergeCell ref="B33:C33"/>
    <mergeCell ref="D33:E33"/>
    <mergeCell ref="F33:G33"/>
    <mergeCell ref="A31:A33"/>
    <mergeCell ref="H32:I33"/>
    <mergeCell ref="J32:L33"/>
    <mergeCell ref="F39:G39"/>
    <mergeCell ref="F44:G44"/>
    <mergeCell ref="A44:A45"/>
    <mergeCell ref="F45:G45"/>
    <mergeCell ref="A38:A39"/>
    <mergeCell ref="F38:G38"/>
    <mergeCell ref="F42:G42"/>
    <mergeCell ref="A42:A43"/>
    <mergeCell ref="F43:G43"/>
    <mergeCell ref="B39:C39"/>
    <mergeCell ref="A36:A37"/>
    <mergeCell ref="F36:G36"/>
    <mergeCell ref="H26:I26"/>
    <mergeCell ref="K26:L26"/>
    <mergeCell ref="F37:G37"/>
    <mergeCell ref="K28:L28"/>
    <mergeCell ref="C26:D26"/>
    <mergeCell ref="F26:G26"/>
    <mergeCell ref="D37:E37"/>
    <mergeCell ref="D36:E36"/>
    <mergeCell ref="A7:B10"/>
    <mergeCell ref="E14:F14"/>
    <mergeCell ref="E9:F9"/>
    <mergeCell ref="E13:F13"/>
    <mergeCell ref="E16:F16"/>
    <mergeCell ref="F40:G40"/>
    <mergeCell ref="A40:A41"/>
    <mergeCell ref="F41:G41"/>
    <mergeCell ref="A34:A35"/>
    <mergeCell ref="F34:G34"/>
    <mergeCell ref="E3:H3"/>
    <mergeCell ref="E10:F10"/>
    <mergeCell ref="G7:I8"/>
    <mergeCell ref="E12:F12"/>
    <mergeCell ref="I3:L3"/>
    <mergeCell ref="J13:L13"/>
    <mergeCell ref="J12:L12"/>
    <mergeCell ref="C7:D7"/>
    <mergeCell ref="C8:D8"/>
    <mergeCell ref="E8:F8"/>
    <mergeCell ref="E7:F7"/>
    <mergeCell ref="J7:L8"/>
    <mergeCell ref="J9:L10"/>
    <mergeCell ref="G9:I10"/>
    <mergeCell ref="C9:D9"/>
    <mergeCell ref="C10:D10"/>
    <mergeCell ref="H28:I28"/>
    <mergeCell ref="C25:D25"/>
    <mergeCell ref="F25:G25"/>
    <mergeCell ref="J14:L14"/>
    <mergeCell ref="J16:L16"/>
    <mergeCell ref="F21:G21"/>
    <mergeCell ref="A19:L19"/>
    <mergeCell ref="A14:D14"/>
    <mergeCell ref="G14:I14"/>
    <mergeCell ref="K27:L27"/>
    <mergeCell ref="A1:L1"/>
    <mergeCell ref="A5:L5"/>
    <mergeCell ref="A6:F6"/>
    <mergeCell ref="G6:L6"/>
    <mergeCell ref="A3:D3"/>
    <mergeCell ref="E11:F11"/>
    <mergeCell ref="E2:H2"/>
    <mergeCell ref="I2:L2"/>
    <mergeCell ref="J11:L11"/>
    <mergeCell ref="A2:D2"/>
    <mergeCell ref="C11:D11"/>
    <mergeCell ref="G17:H17"/>
    <mergeCell ref="C13:D13"/>
    <mergeCell ref="A11:B13"/>
    <mergeCell ref="G16:I16"/>
    <mergeCell ref="A17:D17"/>
    <mergeCell ref="C12:D12"/>
    <mergeCell ref="A16:D16"/>
    <mergeCell ref="A15:D15"/>
    <mergeCell ref="G11:H13"/>
    <mergeCell ref="A30:L30"/>
    <mergeCell ref="H22:I22"/>
    <mergeCell ref="F24:G24"/>
    <mergeCell ref="C28:D28"/>
    <mergeCell ref="F28:G28"/>
    <mergeCell ref="C23:D23"/>
    <mergeCell ref="K22:L22"/>
    <mergeCell ref="F22:G22"/>
    <mergeCell ref="F23:G23"/>
    <mergeCell ref="H25:I25"/>
    <mergeCell ref="K21:L21"/>
    <mergeCell ref="E20:E21"/>
    <mergeCell ref="F20:J20"/>
    <mergeCell ref="C24:D24"/>
    <mergeCell ref="H23:I23"/>
    <mergeCell ref="C22:D22"/>
    <mergeCell ref="K23:L23"/>
    <mergeCell ref="G15:I15"/>
    <mergeCell ref="J15:L15"/>
    <mergeCell ref="E15:F15"/>
    <mergeCell ref="K25:L25"/>
    <mergeCell ref="H24:I24"/>
    <mergeCell ref="A20:D20"/>
    <mergeCell ref="H21:I21"/>
    <mergeCell ref="C21:D21"/>
    <mergeCell ref="K24:L24"/>
    <mergeCell ref="K20:L20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1"/>
  <headerFooter alignWithMargins="0">
    <oddFooter>&amp;L&amp;"돋움체,기울임꼴"&amp;9 2012년 마산교구 통계&amp;C-4-&amp;R&amp;"새굴림,기울임꼴"&amp;9 2012년 마산교구  통계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="130" zoomScaleNormal="130" zoomScalePageLayoutView="0" workbookViewId="0" topLeftCell="A1">
      <pane ySplit="3" topLeftCell="A76" activePane="bottomLeft" state="frozen"/>
      <selection pane="topLeft" activeCell="A1" sqref="A1"/>
      <selection pane="bottomLeft" activeCell="M95" sqref="M95"/>
    </sheetView>
  </sheetViews>
  <sheetFormatPr defaultColWidth="8.88671875" defaultRowHeight="13.5"/>
  <cols>
    <col min="1" max="1" width="3.21484375" style="11" customWidth="1"/>
    <col min="2" max="2" width="3.3359375" style="11" customWidth="1"/>
    <col min="3" max="3" width="3.88671875" style="11" customWidth="1"/>
    <col min="4" max="4" width="7.6640625" style="11" customWidth="1"/>
    <col min="5" max="5" width="7.3359375" style="39" customWidth="1"/>
    <col min="6" max="6" width="8.21484375" style="11" customWidth="1"/>
    <col min="7" max="8" width="6.5546875" style="11" customWidth="1"/>
    <col min="9" max="9" width="7.21484375" style="11" customWidth="1"/>
    <col min="10" max="13" width="5.88671875" style="11" customWidth="1"/>
    <col min="14" max="16384" width="8.88671875" style="11" customWidth="1"/>
  </cols>
  <sheetData>
    <row r="1" spans="1:13" ht="20.25" customHeight="1">
      <c r="A1" s="355" t="s">
        <v>539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5" customHeight="1">
      <c r="A2" s="367" t="s">
        <v>222</v>
      </c>
      <c r="B2" s="367" t="s">
        <v>223</v>
      </c>
      <c r="C2" s="201"/>
      <c r="D2" s="30" t="s">
        <v>8</v>
      </c>
      <c r="E2" s="357" t="s">
        <v>299</v>
      </c>
      <c r="F2" s="358"/>
      <c r="G2" s="357" t="s">
        <v>360</v>
      </c>
      <c r="H2" s="359"/>
      <c r="I2" s="358"/>
      <c r="J2" s="360" t="s">
        <v>300</v>
      </c>
      <c r="K2" s="360" t="s">
        <v>301</v>
      </c>
      <c r="L2" s="360" t="s">
        <v>302</v>
      </c>
      <c r="M2" s="360" t="s">
        <v>392</v>
      </c>
    </row>
    <row r="3" spans="1:16" ht="15" customHeight="1">
      <c r="A3" s="367"/>
      <c r="B3" s="367"/>
      <c r="C3" s="31" t="s">
        <v>271</v>
      </c>
      <c r="D3" s="204"/>
      <c r="E3" s="32" t="s">
        <v>388</v>
      </c>
      <c r="F3" s="196" t="s">
        <v>389</v>
      </c>
      <c r="G3" s="196" t="s">
        <v>390</v>
      </c>
      <c r="H3" s="196" t="s">
        <v>353</v>
      </c>
      <c r="I3" s="196" t="s">
        <v>391</v>
      </c>
      <c r="J3" s="361"/>
      <c r="K3" s="361"/>
      <c r="L3" s="361"/>
      <c r="M3" s="361"/>
      <c r="P3" s="18"/>
    </row>
    <row r="4" spans="1:13" s="18" customFormat="1" ht="15" customHeight="1">
      <c r="A4" s="297" t="s">
        <v>349</v>
      </c>
      <c r="B4" s="297" t="s">
        <v>340</v>
      </c>
      <c r="C4" s="195">
        <v>1</v>
      </c>
      <c r="D4" s="195" t="s">
        <v>92</v>
      </c>
      <c r="E4" s="33">
        <v>7.5</v>
      </c>
      <c r="F4" s="106">
        <v>52992</v>
      </c>
      <c r="G4" s="106">
        <v>4748</v>
      </c>
      <c r="H4" s="34">
        <f aca="true" t="shared" si="0" ref="H4:H67">ROUNDDOWN((G4/F4*100),3)</f>
        <v>8.959</v>
      </c>
      <c r="I4" s="106">
        <v>2820</v>
      </c>
      <c r="J4" s="12">
        <v>2</v>
      </c>
      <c r="K4" s="12">
        <v>0</v>
      </c>
      <c r="L4" s="12">
        <v>2</v>
      </c>
      <c r="M4" s="12">
        <v>0</v>
      </c>
    </row>
    <row r="5" spans="1:13" s="18" customFormat="1" ht="15" customHeight="1">
      <c r="A5" s="298"/>
      <c r="B5" s="298"/>
      <c r="C5" s="195">
        <v>2</v>
      </c>
      <c r="D5" s="195" t="s">
        <v>9</v>
      </c>
      <c r="E5" s="33">
        <v>11</v>
      </c>
      <c r="F5" s="106">
        <v>41840</v>
      </c>
      <c r="G5" s="106">
        <v>2796</v>
      </c>
      <c r="H5" s="34">
        <f t="shared" si="0"/>
        <v>6.682</v>
      </c>
      <c r="I5" s="106">
        <v>1480</v>
      </c>
      <c r="J5" s="12">
        <v>1</v>
      </c>
      <c r="K5" s="12">
        <v>0</v>
      </c>
      <c r="L5" s="12">
        <v>0</v>
      </c>
      <c r="M5" s="12">
        <v>0</v>
      </c>
    </row>
    <row r="6" spans="1:13" s="18" customFormat="1" ht="15" customHeight="1">
      <c r="A6" s="298"/>
      <c r="B6" s="298"/>
      <c r="C6" s="195">
        <v>3</v>
      </c>
      <c r="D6" s="195" t="s">
        <v>94</v>
      </c>
      <c r="E6" s="33">
        <v>0.8</v>
      </c>
      <c r="F6" s="106">
        <v>33000</v>
      </c>
      <c r="G6" s="106">
        <v>1635</v>
      </c>
      <c r="H6" s="34">
        <f t="shared" si="0"/>
        <v>4.954</v>
      </c>
      <c r="I6" s="106">
        <v>895</v>
      </c>
      <c r="J6" s="12">
        <v>1</v>
      </c>
      <c r="K6" s="12">
        <v>0</v>
      </c>
      <c r="L6" s="12">
        <v>1</v>
      </c>
      <c r="M6" s="12">
        <v>0</v>
      </c>
    </row>
    <row r="7" spans="1:13" s="18" customFormat="1" ht="15" customHeight="1">
      <c r="A7" s="298"/>
      <c r="B7" s="298"/>
      <c r="C7" s="195">
        <v>4</v>
      </c>
      <c r="D7" s="195" t="s">
        <v>64</v>
      </c>
      <c r="E7" s="33">
        <v>27</v>
      </c>
      <c r="F7" s="106">
        <v>39352</v>
      </c>
      <c r="G7" s="106">
        <v>1705</v>
      </c>
      <c r="H7" s="34">
        <f t="shared" si="0"/>
        <v>4.332</v>
      </c>
      <c r="I7" s="106">
        <v>730</v>
      </c>
      <c r="J7" s="12">
        <v>1</v>
      </c>
      <c r="K7" s="12">
        <v>0</v>
      </c>
      <c r="L7" s="12">
        <v>2</v>
      </c>
      <c r="M7" s="12">
        <v>0</v>
      </c>
    </row>
    <row r="8" spans="1:13" s="18" customFormat="1" ht="15" customHeight="1">
      <c r="A8" s="298"/>
      <c r="B8" s="298"/>
      <c r="C8" s="195">
        <v>5</v>
      </c>
      <c r="D8" s="195" t="s">
        <v>10</v>
      </c>
      <c r="E8" s="33">
        <v>11</v>
      </c>
      <c r="F8" s="106">
        <v>22600</v>
      </c>
      <c r="G8" s="106">
        <v>1413</v>
      </c>
      <c r="H8" s="34">
        <f t="shared" si="0"/>
        <v>6.252</v>
      </c>
      <c r="I8" s="106">
        <v>752</v>
      </c>
      <c r="J8" s="12">
        <v>1</v>
      </c>
      <c r="K8" s="12">
        <v>0</v>
      </c>
      <c r="L8" s="12">
        <v>2</v>
      </c>
      <c r="M8" s="12">
        <v>0</v>
      </c>
    </row>
    <row r="9" spans="1:13" s="18" customFormat="1" ht="15" customHeight="1">
      <c r="A9" s="298"/>
      <c r="B9" s="298"/>
      <c r="C9" s="195">
        <v>6</v>
      </c>
      <c r="D9" s="195" t="s">
        <v>96</v>
      </c>
      <c r="E9" s="33">
        <v>35</v>
      </c>
      <c r="F9" s="106">
        <v>55500</v>
      </c>
      <c r="G9" s="106">
        <v>2212</v>
      </c>
      <c r="H9" s="34">
        <f t="shared" si="0"/>
        <v>3.985</v>
      </c>
      <c r="I9" s="106">
        <v>935</v>
      </c>
      <c r="J9" s="12">
        <v>1</v>
      </c>
      <c r="K9" s="12">
        <v>0</v>
      </c>
      <c r="L9" s="12">
        <v>2</v>
      </c>
      <c r="M9" s="12">
        <v>0</v>
      </c>
    </row>
    <row r="10" spans="1:13" s="18" customFormat="1" ht="15" customHeight="1">
      <c r="A10" s="298"/>
      <c r="B10" s="298"/>
      <c r="C10" s="19">
        <v>7</v>
      </c>
      <c r="D10" s="19" t="s">
        <v>97</v>
      </c>
      <c r="E10" s="35">
        <v>6</v>
      </c>
      <c r="F10" s="208">
        <v>40089</v>
      </c>
      <c r="G10" s="208">
        <v>3212</v>
      </c>
      <c r="H10" s="34">
        <f t="shared" si="0"/>
        <v>8.012</v>
      </c>
      <c r="I10" s="208">
        <v>1589</v>
      </c>
      <c r="J10" s="144">
        <v>1</v>
      </c>
      <c r="K10" s="144">
        <v>0</v>
      </c>
      <c r="L10" s="144">
        <v>2</v>
      </c>
      <c r="M10" s="144">
        <v>0</v>
      </c>
    </row>
    <row r="11" spans="1:13" s="18" customFormat="1" ht="15" customHeight="1">
      <c r="A11" s="298"/>
      <c r="B11" s="362"/>
      <c r="C11" s="363" t="s">
        <v>354</v>
      </c>
      <c r="D11" s="364"/>
      <c r="E11" s="33">
        <f>SUM(E4:E10)</f>
        <v>98.3</v>
      </c>
      <c r="F11" s="123">
        <f aca="true" t="shared" si="1" ref="F11:M11">SUM(F4:F10)</f>
        <v>285373</v>
      </c>
      <c r="G11" s="123">
        <f t="shared" si="1"/>
        <v>17721</v>
      </c>
      <c r="H11" s="34">
        <f t="shared" si="0"/>
        <v>6.209</v>
      </c>
      <c r="I11" s="123">
        <f t="shared" si="1"/>
        <v>9201</v>
      </c>
      <c r="J11" s="123">
        <f t="shared" si="1"/>
        <v>8</v>
      </c>
      <c r="K11" s="123">
        <f t="shared" si="1"/>
        <v>0</v>
      </c>
      <c r="L11" s="123">
        <f t="shared" si="1"/>
        <v>11</v>
      </c>
      <c r="M11" s="123">
        <f t="shared" si="1"/>
        <v>0</v>
      </c>
    </row>
    <row r="12" spans="1:13" s="18" customFormat="1" ht="15" customHeight="1">
      <c r="A12" s="298"/>
      <c r="B12" s="297" t="s">
        <v>341</v>
      </c>
      <c r="C12" s="20">
        <v>8</v>
      </c>
      <c r="D12" s="20" t="s">
        <v>11</v>
      </c>
      <c r="E12" s="36">
        <v>1.76</v>
      </c>
      <c r="F12" s="209">
        <v>21772</v>
      </c>
      <c r="G12" s="209">
        <v>3749</v>
      </c>
      <c r="H12" s="34">
        <f t="shared" si="0"/>
        <v>17.219</v>
      </c>
      <c r="I12" s="209">
        <v>2191</v>
      </c>
      <c r="J12" s="145">
        <v>1</v>
      </c>
      <c r="K12" s="145">
        <v>0</v>
      </c>
      <c r="L12" s="145">
        <v>2</v>
      </c>
      <c r="M12" s="145">
        <v>1</v>
      </c>
    </row>
    <row r="13" spans="1:13" s="18" customFormat="1" ht="15" customHeight="1">
      <c r="A13" s="298"/>
      <c r="B13" s="298"/>
      <c r="C13" s="195">
        <v>9</v>
      </c>
      <c r="D13" s="195" t="s">
        <v>99</v>
      </c>
      <c r="E13" s="33">
        <v>4</v>
      </c>
      <c r="F13" s="106">
        <v>32000</v>
      </c>
      <c r="G13" s="106">
        <v>2637</v>
      </c>
      <c r="H13" s="34">
        <f t="shared" si="0"/>
        <v>8.24</v>
      </c>
      <c r="I13" s="106">
        <v>1431</v>
      </c>
      <c r="J13" s="12">
        <v>1</v>
      </c>
      <c r="K13" s="12">
        <v>0</v>
      </c>
      <c r="L13" s="12">
        <v>2</v>
      </c>
      <c r="M13" s="12">
        <v>0</v>
      </c>
    </row>
    <row r="14" spans="1:13" s="18" customFormat="1" ht="15" customHeight="1">
      <c r="A14" s="298"/>
      <c r="B14" s="298"/>
      <c r="C14" s="195">
        <v>10</v>
      </c>
      <c r="D14" s="195" t="s">
        <v>12</v>
      </c>
      <c r="E14" s="33">
        <v>4.33</v>
      </c>
      <c r="F14" s="106">
        <v>33010</v>
      </c>
      <c r="G14" s="106">
        <v>4702</v>
      </c>
      <c r="H14" s="34">
        <f t="shared" si="0"/>
        <v>14.244</v>
      </c>
      <c r="I14" s="106">
        <v>2564</v>
      </c>
      <c r="J14" s="12">
        <v>2</v>
      </c>
      <c r="K14" s="12"/>
      <c r="L14" s="12">
        <v>2</v>
      </c>
      <c r="M14" s="12"/>
    </row>
    <row r="15" spans="1:13" s="18" customFormat="1" ht="15" customHeight="1">
      <c r="A15" s="298"/>
      <c r="B15" s="298"/>
      <c r="C15" s="195">
        <v>11</v>
      </c>
      <c r="D15" s="195" t="s">
        <v>13</v>
      </c>
      <c r="E15" s="33">
        <v>3</v>
      </c>
      <c r="F15" s="106">
        <v>24995</v>
      </c>
      <c r="G15" s="106">
        <v>3215</v>
      </c>
      <c r="H15" s="34">
        <f t="shared" si="0"/>
        <v>12.862</v>
      </c>
      <c r="I15" s="106">
        <v>1718</v>
      </c>
      <c r="J15" s="12">
        <v>2</v>
      </c>
      <c r="K15" s="12">
        <v>0</v>
      </c>
      <c r="L15" s="12">
        <v>2</v>
      </c>
      <c r="M15" s="12">
        <v>0</v>
      </c>
    </row>
    <row r="16" spans="1:13" s="18" customFormat="1" ht="15" customHeight="1">
      <c r="A16" s="298"/>
      <c r="B16" s="298"/>
      <c r="C16" s="195">
        <v>12</v>
      </c>
      <c r="D16" s="19" t="s">
        <v>15</v>
      </c>
      <c r="E16" s="35">
        <v>7.08</v>
      </c>
      <c r="F16" s="208">
        <v>38014</v>
      </c>
      <c r="G16" s="208">
        <v>3284</v>
      </c>
      <c r="H16" s="34">
        <f t="shared" si="0"/>
        <v>8.638</v>
      </c>
      <c r="I16" s="208">
        <v>1645</v>
      </c>
      <c r="J16" s="144">
        <v>2</v>
      </c>
      <c r="K16" s="144">
        <v>0</v>
      </c>
      <c r="L16" s="144">
        <v>4</v>
      </c>
      <c r="M16" s="144">
        <v>1</v>
      </c>
    </row>
    <row r="17" spans="1:13" s="18" customFormat="1" ht="15" customHeight="1">
      <c r="A17" s="298"/>
      <c r="B17" s="298"/>
      <c r="C17" s="19">
        <v>13</v>
      </c>
      <c r="D17" s="195" t="s">
        <v>14</v>
      </c>
      <c r="E17" s="33">
        <v>157.43</v>
      </c>
      <c r="F17" s="106">
        <v>19664</v>
      </c>
      <c r="G17" s="106">
        <v>762</v>
      </c>
      <c r="H17" s="34">
        <f t="shared" si="0"/>
        <v>3.875</v>
      </c>
      <c r="I17" s="106">
        <v>328</v>
      </c>
      <c r="J17" s="12">
        <v>1</v>
      </c>
      <c r="K17" s="12">
        <v>0</v>
      </c>
      <c r="L17" s="12">
        <v>0</v>
      </c>
      <c r="M17" s="12">
        <v>0</v>
      </c>
    </row>
    <row r="18" spans="1:13" s="18" customFormat="1" ht="15" customHeight="1">
      <c r="A18" s="298"/>
      <c r="B18" s="362"/>
      <c r="C18" s="363" t="s">
        <v>354</v>
      </c>
      <c r="D18" s="364"/>
      <c r="E18" s="33">
        <f>SUM(E12:E17)</f>
        <v>177.60000000000002</v>
      </c>
      <c r="F18" s="122">
        <f>SUM(F12:F17)</f>
        <v>169455</v>
      </c>
      <c r="G18" s="122">
        <f>SUM(G12:G17)</f>
        <v>18349</v>
      </c>
      <c r="H18" s="34">
        <f t="shared" si="0"/>
        <v>10.828</v>
      </c>
      <c r="I18" s="122">
        <f>SUM(I12:I17)</f>
        <v>9877</v>
      </c>
      <c r="J18" s="122">
        <f>SUM(J12:J17)</f>
        <v>9</v>
      </c>
      <c r="K18" s="122">
        <f>SUM(K12:K17)</f>
        <v>0</v>
      </c>
      <c r="L18" s="122">
        <f>SUM(L12:L17)</f>
        <v>12</v>
      </c>
      <c r="M18" s="122">
        <f>SUM(M12:M17)</f>
        <v>2</v>
      </c>
    </row>
    <row r="19" spans="1:13" s="18" customFormat="1" ht="15" customHeight="1">
      <c r="A19" s="298"/>
      <c r="B19" s="297" t="s">
        <v>342</v>
      </c>
      <c r="C19" s="20">
        <v>14</v>
      </c>
      <c r="D19" s="20" t="s">
        <v>103</v>
      </c>
      <c r="E19" s="36">
        <v>235</v>
      </c>
      <c r="F19" s="209">
        <v>31105</v>
      </c>
      <c r="G19" s="209">
        <v>1102</v>
      </c>
      <c r="H19" s="34">
        <f t="shared" si="0"/>
        <v>3.542</v>
      </c>
      <c r="I19" s="209">
        <v>578</v>
      </c>
      <c r="J19" s="145">
        <v>1</v>
      </c>
      <c r="K19" s="145"/>
      <c r="L19" s="145">
        <v>4</v>
      </c>
      <c r="M19" s="145"/>
    </row>
    <row r="20" spans="1:13" s="18" customFormat="1" ht="15" customHeight="1">
      <c r="A20" s="298"/>
      <c r="B20" s="298"/>
      <c r="C20" s="195">
        <v>15</v>
      </c>
      <c r="D20" s="195" t="s">
        <v>104</v>
      </c>
      <c r="E20" s="33">
        <v>4782</v>
      </c>
      <c r="F20" s="106">
        <v>4462</v>
      </c>
      <c r="G20" s="106">
        <v>581</v>
      </c>
      <c r="H20" s="34">
        <f t="shared" si="0"/>
        <v>13.021</v>
      </c>
      <c r="I20" s="106">
        <v>216</v>
      </c>
      <c r="J20" s="12">
        <v>1</v>
      </c>
      <c r="K20" s="12"/>
      <c r="L20" s="12"/>
      <c r="M20" s="12"/>
    </row>
    <row r="21" spans="1:13" s="18" customFormat="1" ht="15" customHeight="1">
      <c r="A21" s="298"/>
      <c r="B21" s="298"/>
      <c r="C21" s="195">
        <v>16</v>
      </c>
      <c r="D21" s="195" t="s">
        <v>16</v>
      </c>
      <c r="E21" s="33">
        <v>482.9</v>
      </c>
      <c r="F21" s="106">
        <v>30329</v>
      </c>
      <c r="G21" s="106">
        <v>807</v>
      </c>
      <c r="H21" s="34">
        <v>406</v>
      </c>
      <c r="I21" s="106">
        <v>392</v>
      </c>
      <c r="J21" s="12">
        <v>1</v>
      </c>
      <c r="K21" s="12"/>
      <c r="L21" s="12"/>
      <c r="M21" s="12">
        <v>2</v>
      </c>
    </row>
    <row r="22" spans="1:13" s="18" customFormat="1" ht="15" customHeight="1">
      <c r="A22" s="298"/>
      <c r="B22" s="298"/>
      <c r="C22" s="195">
        <v>17</v>
      </c>
      <c r="D22" s="195" t="s">
        <v>106</v>
      </c>
      <c r="E22" s="33">
        <v>297</v>
      </c>
      <c r="F22" s="106">
        <v>36728</v>
      </c>
      <c r="G22" s="106">
        <v>1622</v>
      </c>
      <c r="H22" s="34">
        <f t="shared" si="0"/>
        <v>4.416</v>
      </c>
      <c r="I22" s="106">
        <v>806</v>
      </c>
      <c r="J22" s="12">
        <v>1</v>
      </c>
      <c r="K22" s="12"/>
      <c r="L22" s="12">
        <v>3</v>
      </c>
      <c r="M22" s="12">
        <v>1</v>
      </c>
    </row>
    <row r="23" spans="1:13" s="18" customFormat="1" ht="15" customHeight="1">
      <c r="A23" s="298"/>
      <c r="B23" s="298"/>
      <c r="C23" s="195">
        <v>18</v>
      </c>
      <c r="D23" s="195" t="s">
        <v>107</v>
      </c>
      <c r="E23" s="33">
        <v>116</v>
      </c>
      <c r="F23" s="106">
        <v>19741</v>
      </c>
      <c r="G23" s="106">
        <v>1356</v>
      </c>
      <c r="H23" s="34">
        <f t="shared" si="0"/>
        <v>6.868</v>
      </c>
      <c r="I23" s="106">
        <v>553</v>
      </c>
      <c r="J23" s="12">
        <v>1</v>
      </c>
      <c r="K23" s="12"/>
      <c r="L23" s="12">
        <v>2</v>
      </c>
      <c r="M23" s="12">
        <v>1</v>
      </c>
    </row>
    <row r="24" spans="1:13" s="18" customFormat="1" ht="15" customHeight="1">
      <c r="A24" s="298"/>
      <c r="B24" s="298"/>
      <c r="C24" s="195">
        <v>19</v>
      </c>
      <c r="D24" s="195" t="s">
        <v>108</v>
      </c>
      <c r="E24" s="33">
        <v>250.45</v>
      </c>
      <c r="F24" s="106">
        <v>35235</v>
      </c>
      <c r="G24" s="106">
        <v>2192</v>
      </c>
      <c r="H24" s="34">
        <f t="shared" si="0"/>
        <v>6.221</v>
      </c>
      <c r="I24" s="106">
        <v>1175</v>
      </c>
      <c r="J24" s="12">
        <v>1</v>
      </c>
      <c r="K24" s="12">
        <v>0</v>
      </c>
      <c r="L24" s="12">
        <v>3</v>
      </c>
      <c r="M24" s="12">
        <v>1</v>
      </c>
    </row>
    <row r="25" spans="1:13" s="18" customFormat="1" ht="15" customHeight="1">
      <c r="A25" s="298"/>
      <c r="B25" s="362"/>
      <c r="C25" s="363" t="s">
        <v>354</v>
      </c>
      <c r="D25" s="364"/>
      <c r="E25" s="33">
        <f>SUM(E19:E24)</f>
        <v>6163.349999999999</v>
      </c>
      <c r="F25" s="123">
        <f aca="true" t="shared" si="2" ref="F25:M25">SUM(F19:F24)</f>
        <v>157600</v>
      </c>
      <c r="G25" s="123">
        <f t="shared" si="2"/>
        <v>7660</v>
      </c>
      <c r="H25" s="34">
        <f t="shared" si="0"/>
        <v>4.86</v>
      </c>
      <c r="I25" s="123">
        <f t="shared" si="2"/>
        <v>3720</v>
      </c>
      <c r="J25" s="123">
        <f t="shared" si="2"/>
        <v>6</v>
      </c>
      <c r="K25" s="123">
        <f t="shared" si="2"/>
        <v>0</v>
      </c>
      <c r="L25" s="123">
        <f t="shared" si="2"/>
        <v>12</v>
      </c>
      <c r="M25" s="123">
        <f t="shared" si="2"/>
        <v>5</v>
      </c>
    </row>
    <row r="26" spans="1:13" s="18" customFormat="1" ht="15" customHeight="1">
      <c r="A26" s="362"/>
      <c r="B26" s="356" t="s">
        <v>220</v>
      </c>
      <c r="C26" s="356"/>
      <c r="D26" s="293"/>
      <c r="E26" s="33">
        <f>E25+E18+E11</f>
        <v>6439.25</v>
      </c>
      <c r="F26" s="123">
        <f aca="true" t="shared" si="3" ref="F26:M26">F25+F18+F11</f>
        <v>612428</v>
      </c>
      <c r="G26" s="123">
        <f t="shared" si="3"/>
        <v>43730</v>
      </c>
      <c r="H26" s="34">
        <f t="shared" si="0"/>
        <v>7.14</v>
      </c>
      <c r="I26" s="123">
        <f t="shared" si="3"/>
        <v>22798</v>
      </c>
      <c r="J26" s="123">
        <f t="shared" si="3"/>
        <v>23</v>
      </c>
      <c r="K26" s="123">
        <f t="shared" si="3"/>
        <v>0</v>
      </c>
      <c r="L26" s="123">
        <f t="shared" si="3"/>
        <v>35</v>
      </c>
      <c r="M26" s="123">
        <f t="shared" si="3"/>
        <v>7</v>
      </c>
    </row>
    <row r="27" spans="1:13" s="18" customFormat="1" ht="15" customHeight="1">
      <c r="A27" s="297" t="s">
        <v>242</v>
      </c>
      <c r="B27" s="297" t="s">
        <v>340</v>
      </c>
      <c r="C27" s="195">
        <v>20</v>
      </c>
      <c r="D27" s="195" t="s">
        <v>17</v>
      </c>
      <c r="E27" s="33">
        <v>23</v>
      </c>
      <c r="F27" s="106">
        <v>68610</v>
      </c>
      <c r="G27" s="106">
        <v>4419</v>
      </c>
      <c r="H27" s="34">
        <f t="shared" si="0"/>
        <v>6.44</v>
      </c>
      <c r="I27" s="106">
        <v>2014</v>
      </c>
      <c r="J27" s="12">
        <v>2</v>
      </c>
      <c r="K27" s="12">
        <v>0</v>
      </c>
      <c r="L27" s="12">
        <v>2</v>
      </c>
      <c r="M27" s="12">
        <v>0</v>
      </c>
    </row>
    <row r="28" spans="1:13" s="18" customFormat="1" ht="15" customHeight="1">
      <c r="A28" s="298"/>
      <c r="B28" s="298"/>
      <c r="C28" s="195">
        <v>21</v>
      </c>
      <c r="D28" s="195" t="s">
        <v>18</v>
      </c>
      <c r="E28" s="33">
        <v>26</v>
      </c>
      <c r="F28" s="106">
        <v>55026</v>
      </c>
      <c r="G28" s="106">
        <v>4036</v>
      </c>
      <c r="H28" s="34">
        <f t="shared" si="0"/>
        <v>7.334</v>
      </c>
      <c r="I28" s="106">
        <v>1739</v>
      </c>
      <c r="J28" s="12">
        <v>2</v>
      </c>
      <c r="K28" s="12"/>
      <c r="L28" s="12">
        <v>0</v>
      </c>
      <c r="M28" s="12"/>
    </row>
    <row r="29" spans="1:13" s="18" customFormat="1" ht="15" customHeight="1">
      <c r="A29" s="298"/>
      <c r="B29" s="298"/>
      <c r="C29" s="195">
        <v>22</v>
      </c>
      <c r="D29" s="195" t="s">
        <v>112</v>
      </c>
      <c r="E29" s="33">
        <v>8.06</v>
      </c>
      <c r="F29" s="106">
        <v>57026</v>
      </c>
      <c r="G29" s="106">
        <v>2030</v>
      </c>
      <c r="H29" s="34">
        <f t="shared" si="0"/>
        <v>3.559</v>
      </c>
      <c r="I29" s="106">
        <v>995</v>
      </c>
      <c r="J29" s="12">
        <v>1</v>
      </c>
      <c r="K29" s="12">
        <v>0</v>
      </c>
      <c r="L29" s="12">
        <v>3</v>
      </c>
      <c r="M29" s="12">
        <v>0</v>
      </c>
    </row>
    <row r="30" spans="1:13" s="18" customFormat="1" ht="15" customHeight="1">
      <c r="A30" s="298"/>
      <c r="B30" s="298"/>
      <c r="C30" s="195">
        <v>23</v>
      </c>
      <c r="D30" s="195" t="s">
        <v>343</v>
      </c>
      <c r="E30" s="33">
        <v>6</v>
      </c>
      <c r="F30" s="106">
        <v>35949</v>
      </c>
      <c r="G30" s="106">
        <v>2041</v>
      </c>
      <c r="H30" s="34">
        <f t="shared" si="0"/>
        <v>5.677</v>
      </c>
      <c r="I30" s="106">
        <v>1051</v>
      </c>
      <c r="J30" s="12">
        <v>1</v>
      </c>
      <c r="K30" s="12"/>
      <c r="L30" s="12"/>
      <c r="M30" s="12"/>
    </row>
    <row r="31" spans="1:13" s="18" customFormat="1" ht="15" customHeight="1">
      <c r="A31" s="298"/>
      <c r="B31" s="298"/>
      <c r="C31" s="195">
        <v>24</v>
      </c>
      <c r="D31" s="72" t="s">
        <v>344</v>
      </c>
      <c r="E31" s="33">
        <v>9.18</v>
      </c>
      <c r="F31" s="106">
        <v>15650</v>
      </c>
      <c r="G31" s="106">
        <v>1563</v>
      </c>
      <c r="H31" s="34">
        <f t="shared" si="0"/>
        <v>9.987</v>
      </c>
      <c r="I31" s="106">
        <v>740</v>
      </c>
      <c r="J31" s="12">
        <v>1</v>
      </c>
      <c r="K31" s="12">
        <v>0</v>
      </c>
      <c r="L31" s="12">
        <v>0</v>
      </c>
      <c r="M31" s="12">
        <v>0</v>
      </c>
    </row>
    <row r="32" spans="1:13" s="18" customFormat="1" ht="15" customHeight="1">
      <c r="A32" s="298"/>
      <c r="B32" s="298"/>
      <c r="C32" s="195">
        <v>25</v>
      </c>
      <c r="D32" s="195" t="s">
        <v>219</v>
      </c>
      <c r="E32" s="33">
        <v>1</v>
      </c>
      <c r="F32" s="106">
        <v>18850</v>
      </c>
      <c r="G32" s="106">
        <v>1851</v>
      </c>
      <c r="H32" s="34">
        <f t="shared" si="0"/>
        <v>9.819</v>
      </c>
      <c r="I32" s="106">
        <v>759</v>
      </c>
      <c r="J32" s="12">
        <v>1</v>
      </c>
      <c r="K32" s="12"/>
      <c r="L32" s="12"/>
      <c r="M32" s="12"/>
    </row>
    <row r="33" spans="1:13" s="18" customFormat="1" ht="15" customHeight="1">
      <c r="A33" s="298"/>
      <c r="B33" s="298"/>
      <c r="C33" s="195">
        <v>26</v>
      </c>
      <c r="D33" s="195" t="s">
        <v>20</v>
      </c>
      <c r="E33" s="33">
        <v>39.84</v>
      </c>
      <c r="F33" s="106">
        <v>10328</v>
      </c>
      <c r="G33" s="106">
        <v>1232</v>
      </c>
      <c r="H33" s="34">
        <f t="shared" si="0"/>
        <v>11.928</v>
      </c>
      <c r="I33" s="106">
        <v>562</v>
      </c>
      <c r="J33" s="12">
        <v>1</v>
      </c>
      <c r="K33" s="12"/>
      <c r="L33" s="12">
        <v>2</v>
      </c>
      <c r="M33" s="12">
        <v>0</v>
      </c>
    </row>
    <row r="34" spans="1:13" s="18" customFormat="1" ht="15" customHeight="1">
      <c r="A34" s="298"/>
      <c r="B34" s="362"/>
      <c r="C34" s="363" t="s">
        <v>354</v>
      </c>
      <c r="D34" s="364"/>
      <c r="E34" s="33">
        <f>SUM(E27:E33)</f>
        <v>113.08000000000001</v>
      </c>
      <c r="F34" s="123">
        <f aca="true" t="shared" si="4" ref="F34:M34">SUM(F27:F33)</f>
        <v>261439</v>
      </c>
      <c r="G34" s="123">
        <f t="shared" si="4"/>
        <v>17172</v>
      </c>
      <c r="H34" s="34">
        <f t="shared" si="0"/>
        <v>6.568</v>
      </c>
      <c r="I34" s="123">
        <f t="shared" si="4"/>
        <v>7860</v>
      </c>
      <c r="J34" s="123">
        <f t="shared" si="4"/>
        <v>9</v>
      </c>
      <c r="K34" s="123">
        <f t="shared" si="4"/>
        <v>0</v>
      </c>
      <c r="L34" s="123">
        <f t="shared" si="4"/>
        <v>7</v>
      </c>
      <c r="M34" s="123">
        <f t="shared" si="4"/>
        <v>0</v>
      </c>
    </row>
    <row r="35" spans="1:13" s="18" customFormat="1" ht="14.25" customHeight="1">
      <c r="A35" s="298"/>
      <c r="B35" s="297" t="s">
        <v>341</v>
      </c>
      <c r="C35" s="195">
        <v>27</v>
      </c>
      <c r="D35" s="195" t="s">
        <v>346</v>
      </c>
      <c r="E35" s="33">
        <v>18</v>
      </c>
      <c r="F35" s="106">
        <v>83010</v>
      </c>
      <c r="G35" s="106">
        <v>5173</v>
      </c>
      <c r="H35" s="34">
        <f t="shared" si="0"/>
        <v>6.231</v>
      </c>
      <c r="I35" s="106">
        <v>2495</v>
      </c>
      <c r="J35" s="12">
        <v>2</v>
      </c>
      <c r="K35" s="12"/>
      <c r="L35" s="12">
        <v>2</v>
      </c>
      <c r="M35" s="12"/>
    </row>
    <row r="36" spans="1:13" s="18" customFormat="1" ht="14.25" customHeight="1">
      <c r="A36" s="298"/>
      <c r="B36" s="298"/>
      <c r="C36" s="195">
        <v>28</v>
      </c>
      <c r="D36" s="195" t="s">
        <v>111</v>
      </c>
      <c r="E36" s="33">
        <v>11.09</v>
      </c>
      <c r="F36" s="106">
        <v>99649</v>
      </c>
      <c r="G36" s="106">
        <v>6912</v>
      </c>
      <c r="H36" s="34">
        <f t="shared" si="0"/>
        <v>6.936</v>
      </c>
      <c r="I36" s="106">
        <v>3207</v>
      </c>
      <c r="J36" s="12">
        <v>2</v>
      </c>
      <c r="K36" s="12"/>
      <c r="L36" s="12">
        <v>2</v>
      </c>
      <c r="M36" s="12"/>
    </row>
    <row r="37" spans="1:13" s="18" customFormat="1" ht="14.25" customHeight="1">
      <c r="A37" s="298"/>
      <c r="B37" s="298"/>
      <c r="C37" s="195">
        <v>29</v>
      </c>
      <c r="D37" s="195" t="s">
        <v>553</v>
      </c>
      <c r="E37" s="33">
        <v>109.69</v>
      </c>
      <c r="F37" s="106">
        <v>14151</v>
      </c>
      <c r="G37" s="106">
        <v>246</v>
      </c>
      <c r="H37" s="34">
        <f t="shared" si="0"/>
        <v>1.738</v>
      </c>
      <c r="I37" s="106">
        <v>102</v>
      </c>
      <c r="J37" s="12">
        <v>1</v>
      </c>
      <c r="K37" s="12"/>
      <c r="L37" s="12"/>
      <c r="M37" s="12"/>
    </row>
    <row r="38" spans="1:13" s="18" customFormat="1" ht="14.25" customHeight="1">
      <c r="A38" s="298"/>
      <c r="B38" s="298"/>
      <c r="C38" s="195">
        <v>30</v>
      </c>
      <c r="D38" s="195" t="s">
        <v>115</v>
      </c>
      <c r="E38" s="33">
        <v>85.29</v>
      </c>
      <c r="F38" s="8">
        <v>8561</v>
      </c>
      <c r="G38" s="106">
        <v>500</v>
      </c>
      <c r="H38" s="34">
        <f t="shared" si="0"/>
        <v>5.84</v>
      </c>
      <c r="I38" s="8">
        <v>208</v>
      </c>
      <c r="J38" s="21">
        <v>1</v>
      </c>
      <c r="K38" s="21"/>
      <c r="L38" s="21"/>
      <c r="M38" s="21"/>
    </row>
    <row r="39" spans="1:13" s="18" customFormat="1" ht="14.25" customHeight="1">
      <c r="A39" s="298"/>
      <c r="B39" s="298"/>
      <c r="C39" s="195">
        <v>31</v>
      </c>
      <c r="D39" s="195" t="s">
        <v>21</v>
      </c>
      <c r="E39" s="33">
        <v>59.75</v>
      </c>
      <c r="F39" s="106">
        <v>23653</v>
      </c>
      <c r="G39" s="106">
        <v>1010</v>
      </c>
      <c r="H39" s="34">
        <f t="shared" si="0"/>
        <v>4.27</v>
      </c>
      <c r="I39" s="106">
        <v>427</v>
      </c>
      <c r="J39" s="12">
        <v>1</v>
      </c>
      <c r="K39" s="12"/>
      <c r="L39" s="12"/>
      <c r="M39" s="12"/>
    </row>
    <row r="40" spans="1:13" s="18" customFormat="1" ht="14.25" customHeight="1">
      <c r="A40" s="298"/>
      <c r="B40" s="298"/>
      <c r="C40" s="195">
        <v>32</v>
      </c>
      <c r="D40" s="195" t="s">
        <v>22</v>
      </c>
      <c r="E40" s="33">
        <v>88</v>
      </c>
      <c r="F40" s="106">
        <v>68790</v>
      </c>
      <c r="G40" s="106">
        <v>3239</v>
      </c>
      <c r="H40" s="34">
        <f t="shared" si="0"/>
        <v>4.708</v>
      </c>
      <c r="I40" s="106">
        <v>1453</v>
      </c>
      <c r="J40" s="12">
        <v>2</v>
      </c>
      <c r="K40" s="12"/>
      <c r="L40" s="12">
        <v>2</v>
      </c>
      <c r="M40" s="12">
        <v>1</v>
      </c>
    </row>
    <row r="41" spans="1:13" s="18" customFormat="1" ht="14.25" customHeight="1">
      <c r="A41" s="298"/>
      <c r="B41" s="298"/>
      <c r="C41" s="195">
        <v>33</v>
      </c>
      <c r="D41" s="195" t="s">
        <v>116</v>
      </c>
      <c r="E41" s="33">
        <v>82.76</v>
      </c>
      <c r="F41" s="106">
        <v>50348</v>
      </c>
      <c r="G41" s="106">
        <v>2631</v>
      </c>
      <c r="H41" s="34">
        <f t="shared" si="0"/>
        <v>5.225</v>
      </c>
      <c r="I41" s="106">
        <v>1100</v>
      </c>
      <c r="J41" s="12">
        <v>1</v>
      </c>
      <c r="K41" s="12"/>
      <c r="L41" s="12">
        <v>2</v>
      </c>
      <c r="M41" s="12">
        <v>2</v>
      </c>
    </row>
    <row r="42" spans="1:13" s="18" customFormat="1" ht="14.25" customHeight="1">
      <c r="A42" s="298"/>
      <c r="B42" s="298"/>
      <c r="C42" s="195">
        <v>34</v>
      </c>
      <c r="D42" s="195" t="s">
        <v>529</v>
      </c>
      <c r="E42" s="33">
        <v>44.83</v>
      </c>
      <c r="F42" s="106">
        <v>8019</v>
      </c>
      <c r="G42" s="106">
        <v>358</v>
      </c>
      <c r="H42" s="34">
        <f t="shared" si="0"/>
        <v>4.464</v>
      </c>
      <c r="I42" s="106">
        <v>150</v>
      </c>
      <c r="J42" s="12">
        <v>1</v>
      </c>
      <c r="K42" s="12"/>
      <c r="L42" s="12"/>
      <c r="M42" s="12"/>
    </row>
    <row r="43" spans="1:13" s="18" customFormat="1" ht="14.25" customHeight="1">
      <c r="A43" s="298"/>
      <c r="B43" s="298"/>
      <c r="C43" s="195">
        <v>35</v>
      </c>
      <c r="D43" s="195" t="s">
        <v>241</v>
      </c>
      <c r="E43" s="33">
        <v>0.01</v>
      </c>
      <c r="F43" s="106">
        <v>47875</v>
      </c>
      <c r="G43" s="106">
        <v>1034</v>
      </c>
      <c r="H43" s="34">
        <f t="shared" si="0"/>
        <v>2.159</v>
      </c>
      <c r="I43" s="106">
        <v>422</v>
      </c>
      <c r="J43" s="12">
        <v>1</v>
      </c>
      <c r="K43" s="12"/>
      <c r="L43" s="12"/>
      <c r="M43" s="12"/>
    </row>
    <row r="44" spans="1:13" s="18" customFormat="1" ht="14.25" customHeight="1">
      <c r="A44" s="298"/>
      <c r="B44" s="362"/>
      <c r="C44" s="363" t="s">
        <v>354</v>
      </c>
      <c r="D44" s="364"/>
      <c r="E44" s="33">
        <f>SUM(E35:E43)</f>
        <v>499.41999999999996</v>
      </c>
      <c r="F44" s="123">
        <f aca="true" t="shared" si="5" ref="F44:M44">SUM(F35:F43)</f>
        <v>404056</v>
      </c>
      <c r="G44" s="123">
        <f t="shared" si="5"/>
        <v>21103</v>
      </c>
      <c r="H44" s="34">
        <f t="shared" si="0"/>
        <v>5.222</v>
      </c>
      <c r="I44" s="123">
        <f t="shared" si="5"/>
        <v>9564</v>
      </c>
      <c r="J44" s="123">
        <f t="shared" si="5"/>
        <v>12</v>
      </c>
      <c r="K44" s="123">
        <f t="shared" si="5"/>
        <v>0</v>
      </c>
      <c r="L44" s="123">
        <f t="shared" si="5"/>
        <v>8</v>
      </c>
      <c r="M44" s="123">
        <f t="shared" si="5"/>
        <v>3</v>
      </c>
    </row>
    <row r="45" spans="1:13" s="18" customFormat="1" ht="14.25" customHeight="1">
      <c r="A45" s="298"/>
      <c r="B45" s="297" t="s">
        <v>342</v>
      </c>
      <c r="C45" s="195">
        <v>36</v>
      </c>
      <c r="D45" s="195" t="s">
        <v>23</v>
      </c>
      <c r="E45" s="33">
        <v>1.98</v>
      </c>
      <c r="F45" s="106">
        <v>43144</v>
      </c>
      <c r="G45" s="106">
        <v>2638</v>
      </c>
      <c r="H45" s="34">
        <f t="shared" si="0"/>
        <v>6.114</v>
      </c>
      <c r="I45" s="106">
        <v>1113</v>
      </c>
      <c r="J45" s="12">
        <v>1</v>
      </c>
      <c r="K45" s="12"/>
      <c r="L45" s="12">
        <v>3</v>
      </c>
      <c r="M45" s="12">
        <v>0</v>
      </c>
    </row>
    <row r="46" spans="1:13" s="18" customFormat="1" ht="14.25" customHeight="1">
      <c r="A46" s="298"/>
      <c r="B46" s="298"/>
      <c r="C46" s="195">
        <v>37</v>
      </c>
      <c r="D46" s="195" t="s">
        <v>24</v>
      </c>
      <c r="E46" s="33">
        <v>36.67</v>
      </c>
      <c r="F46" s="106">
        <v>56000</v>
      </c>
      <c r="G46" s="106">
        <v>3753</v>
      </c>
      <c r="H46" s="34">
        <f t="shared" si="0"/>
        <v>6.701</v>
      </c>
      <c r="I46" s="106">
        <v>1519</v>
      </c>
      <c r="J46" s="12">
        <v>2</v>
      </c>
      <c r="K46" s="12"/>
      <c r="L46" s="12">
        <v>2</v>
      </c>
      <c r="M46" s="12">
        <v>1</v>
      </c>
    </row>
    <row r="47" spans="1:13" s="18" customFormat="1" ht="14.25" customHeight="1">
      <c r="A47" s="298"/>
      <c r="B47" s="298"/>
      <c r="C47" s="195">
        <v>38</v>
      </c>
      <c r="D47" s="195" t="s">
        <v>25</v>
      </c>
      <c r="E47" s="33">
        <v>8.77</v>
      </c>
      <c r="F47" s="106">
        <v>13153</v>
      </c>
      <c r="G47" s="106">
        <v>2810</v>
      </c>
      <c r="H47" s="34">
        <f t="shared" si="0"/>
        <v>21.363</v>
      </c>
      <c r="I47" s="106">
        <v>1266</v>
      </c>
      <c r="J47" s="12">
        <v>1</v>
      </c>
      <c r="K47" s="12"/>
      <c r="L47" s="12">
        <v>2</v>
      </c>
      <c r="M47" s="12"/>
    </row>
    <row r="48" spans="1:13" s="18" customFormat="1" ht="14.25" customHeight="1">
      <c r="A48" s="298"/>
      <c r="B48" s="298"/>
      <c r="C48" s="195">
        <v>39</v>
      </c>
      <c r="D48" s="195" t="s">
        <v>480</v>
      </c>
      <c r="E48" s="33">
        <v>46.34</v>
      </c>
      <c r="F48" s="106">
        <v>42476</v>
      </c>
      <c r="G48" s="106">
        <v>1074</v>
      </c>
      <c r="H48" s="34">
        <f t="shared" si="0"/>
        <v>2.528</v>
      </c>
      <c r="I48" s="106">
        <v>452</v>
      </c>
      <c r="J48" s="12">
        <v>1</v>
      </c>
      <c r="K48" s="12"/>
      <c r="L48" s="12"/>
      <c r="M48" s="12"/>
    </row>
    <row r="49" spans="1:13" s="18" customFormat="1" ht="14.25" customHeight="1">
      <c r="A49" s="298"/>
      <c r="B49" s="298"/>
      <c r="C49" s="195">
        <v>40</v>
      </c>
      <c r="D49" s="195" t="s">
        <v>26</v>
      </c>
      <c r="E49" s="33">
        <v>17.45</v>
      </c>
      <c r="F49" s="106">
        <v>20594</v>
      </c>
      <c r="G49" s="106">
        <v>4178</v>
      </c>
      <c r="H49" s="34">
        <f t="shared" si="0"/>
        <v>20.287</v>
      </c>
      <c r="I49" s="106">
        <v>2077</v>
      </c>
      <c r="J49" s="12">
        <v>2</v>
      </c>
      <c r="K49" s="12"/>
      <c r="L49" s="12">
        <v>3</v>
      </c>
      <c r="M49" s="12"/>
    </row>
    <row r="50" spans="1:13" s="18" customFormat="1" ht="14.25" customHeight="1">
      <c r="A50" s="298"/>
      <c r="B50" s="362"/>
      <c r="C50" s="363" t="s">
        <v>354</v>
      </c>
      <c r="D50" s="364"/>
      <c r="E50" s="33">
        <f>SUM(E45:E49)</f>
        <v>111.21000000000001</v>
      </c>
      <c r="F50" s="123">
        <f aca="true" t="shared" si="6" ref="F50:M50">SUM(F45:F49)</f>
        <v>175367</v>
      </c>
      <c r="G50" s="123">
        <f t="shared" si="6"/>
        <v>14453</v>
      </c>
      <c r="H50" s="34">
        <f t="shared" si="0"/>
        <v>8.241</v>
      </c>
      <c r="I50" s="123">
        <f t="shared" si="6"/>
        <v>6427</v>
      </c>
      <c r="J50" s="123">
        <f t="shared" si="6"/>
        <v>7</v>
      </c>
      <c r="K50" s="123">
        <f t="shared" si="6"/>
        <v>0</v>
      </c>
      <c r="L50" s="123">
        <f t="shared" si="6"/>
        <v>10</v>
      </c>
      <c r="M50" s="123">
        <f t="shared" si="6"/>
        <v>1</v>
      </c>
    </row>
    <row r="51" spans="1:13" s="18" customFormat="1" ht="14.25" customHeight="1">
      <c r="A51" s="362"/>
      <c r="B51" s="356" t="s">
        <v>220</v>
      </c>
      <c r="C51" s="356"/>
      <c r="D51" s="293"/>
      <c r="E51" s="33">
        <f>E50+E44+E34</f>
        <v>723.71</v>
      </c>
      <c r="F51" s="123">
        <f aca="true" t="shared" si="7" ref="F51:M51">F50+F44+F34</f>
        <v>840862</v>
      </c>
      <c r="G51" s="123">
        <f t="shared" si="7"/>
        <v>52728</v>
      </c>
      <c r="H51" s="34">
        <f t="shared" si="0"/>
        <v>6.27</v>
      </c>
      <c r="I51" s="123">
        <f t="shared" si="7"/>
        <v>23851</v>
      </c>
      <c r="J51" s="123">
        <f t="shared" si="7"/>
        <v>28</v>
      </c>
      <c r="K51" s="123">
        <f t="shared" si="7"/>
        <v>0</v>
      </c>
      <c r="L51" s="123">
        <f t="shared" si="7"/>
        <v>25</v>
      </c>
      <c r="M51" s="123">
        <f t="shared" si="7"/>
        <v>4</v>
      </c>
    </row>
    <row r="52" spans="1:13" s="18" customFormat="1" ht="15" customHeight="1">
      <c r="A52" s="371" t="s">
        <v>351</v>
      </c>
      <c r="B52" s="297" t="s">
        <v>340</v>
      </c>
      <c r="C52" s="195">
        <v>41</v>
      </c>
      <c r="D52" s="195" t="s">
        <v>27</v>
      </c>
      <c r="E52" s="33">
        <v>5.14</v>
      </c>
      <c r="F52" s="106">
        <v>23565</v>
      </c>
      <c r="G52" s="106">
        <v>1996</v>
      </c>
      <c r="H52" s="34">
        <f t="shared" si="0"/>
        <v>8.47</v>
      </c>
      <c r="I52" s="106">
        <v>902</v>
      </c>
      <c r="J52" s="12">
        <v>1</v>
      </c>
      <c r="K52" s="12"/>
      <c r="L52" s="12">
        <v>2</v>
      </c>
      <c r="M52" s="12"/>
    </row>
    <row r="53" spans="1:13" s="18" customFormat="1" ht="15" customHeight="1">
      <c r="A53" s="365"/>
      <c r="B53" s="298"/>
      <c r="C53" s="195">
        <v>42</v>
      </c>
      <c r="D53" s="195" t="s">
        <v>123</v>
      </c>
      <c r="E53" s="33">
        <v>47.46</v>
      </c>
      <c r="F53" s="106">
        <v>57852</v>
      </c>
      <c r="G53" s="106">
        <v>2809</v>
      </c>
      <c r="H53" s="34">
        <f t="shared" si="0"/>
        <v>4.855</v>
      </c>
      <c r="I53" s="106">
        <v>1141</v>
      </c>
      <c r="J53" s="12">
        <v>1</v>
      </c>
      <c r="K53" s="12"/>
      <c r="L53" s="12">
        <v>2</v>
      </c>
      <c r="M53" s="12"/>
    </row>
    <row r="54" spans="1:13" s="18" customFormat="1" ht="15" customHeight="1">
      <c r="A54" s="365"/>
      <c r="B54" s="298"/>
      <c r="C54" s="195">
        <v>43</v>
      </c>
      <c r="D54" s="195" t="s">
        <v>28</v>
      </c>
      <c r="E54" s="33">
        <v>27.17</v>
      </c>
      <c r="F54" s="106">
        <v>74997</v>
      </c>
      <c r="G54" s="106">
        <v>4920</v>
      </c>
      <c r="H54" s="34">
        <f t="shared" si="0"/>
        <v>6.56</v>
      </c>
      <c r="I54" s="106">
        <v>2178</v>
      </c>
      <c r="J54" s="12">
        <v>2</v>
      </c>
      <c r="K54" s="12"/>
      <c r="L54" s="12">
        <v>3</v>
      </c>
      <c r="M54" s="12"/>
    </row>
    <row r="55" spans="1:13" s="18" customFormat="1" ht="15.75" customHeight="1">
      <c r="A55" s="365"/>
      <c r="B55" s="298"/>
      <c r="C55" s="195">
        <v>44</v>
      </c>
      <c r="D55" s="195" t="s">
        <v>29</v>
      </c>
      <c r="E55" s="33">
        <v>3.77</v>
      </c>
      <c r="F55" s="106">
        <v>24075</v>
      </c>
      <c r="G55" s="106">
        <v>2757</v>
      </c>
      <c r="H55" s="34">
        <f t="shared" si="0"/>
        <v>11.451</v>
      </c>
      <c r="I55" s="106">
        <v>1265</v>
      </c>
      <c r="J55" s="12">
        <v>2</v>
      </c>
      <c r="K55" s="12"/>
      <c r="L55" s="12">
        <v>2</v>
      </c>
      <c r="M55" s="12"/>
    </row>
    <row r="56" spans="1:13" s="18" customFormat="1" ht="15.75" customHeight="1">
      <c r="A56" s="365"/>
      <c r="B56" s="298"/>
      <c r="C56" s="195">
        <v>45</v>
      </c>
      <c r="D56" s="195" t="s">
        <v>127</v>
      </c>
      <c r="E56" s="33">
        <v>3</v>
      </c>
      <c r="F56" s="106">
        <v>27608</v>
      </c>
      <c r="G56" s="106">
        <v>2679</v>
      </c>
      <c r="H56" s="34">
        <f t="shared" si="0"/>
        <v>9.703</v>
      </c>
      <c r="I56" s="106">
        <v>1407</v>
      </c>
      <c r="J56" s="12">
        <v>1</v>
      </c>
      <c r="K56" s="12">
        <v>1</v>
      </c>
      <c r="L56" s="12">
        <v>4</v>
      </c>
      <c r="M56" s="12">
        <v>0</v>
      </c>
    </row>
    <row r="57" spans="1:13" s="18" customFormat="1" ht="15.75" customHeight="1">
      <c r="A57" s="365"/>
      <c r="B57" s="365"/>
      <c r="C57" s="363" t="s">
        <v>354</v>
      </c>
      <c r="D57" s="366"/>
      <c r="E57" s="104">
        <f>SUM(E52:E56)</f>
        <v>86.54</v>
      </c>
      <c r="F57" s="123">
        <f aca="true" t="shared" si="8" ref="F57:M57">SUM(F52:F56)</f>
        <v>208097</v>
      </c>
      <c r="G57" s="123">
        <f t="shared" si="8"/>
        <v>15161</v>
      </c>
      <c r="H57" s="34">
        <f t="shared" si="0"/>
        <v>7.285</v>
      </c>
      <c r="I57" s="123">
        <f t="shared" si="8"/>
        <v>6893</v>
      </c>
      <c r="J57" s="123">
        <f t="shared" si="8"/>
        <v>7</v>
      </c>
      <c r="K57" s="123">
        <f t="shared" si="8"/>
        <v>1</v>
      </c>
      <c r="L57" s="123">
        <f t="shared" si="8"/>
        <v>13</v>
      </c>
      <c r="M57" s="123">
        <f t="shared" si="8"/>
        <v>0</v>
      </c>
    </row>
    <row r="58" spans="1:13" s="18" customFormat="1" ht="15.75" customHeight="1">
      <c r="A58" s="365"/>
      <c r="B58" s="297" t="s">
        <v>341</v>
      </c>
      <c r="C58" s="195">
        <v>46</v>
      </c>
      <c r="D58" s="12" t="s">
        <v>555</v>
      </c>
      <c r="E58" s="154">
        <v>174.06</v>
      </c>
      <c r="F58" s="21">
        <v>28130</v>
      </c>
      <c r="G58" s="21">
        <v>1212</v>
      </c>
      <c r="H58" s="34">
        <f t="shared" si="0"/>
        <v>4.308</v>
      </c>
      <c r="I58" s="21">
        <v>540</v>
      </c>
      <c r="J58" s="21">
        <v>1</v>
      </c>
      <c r="K58" s="21"/>
      <c r="L58" s="21"/>
      <c r="M58" s="21"/>
    </row>
    <row r="59" spans="1:13" s="18" customFormat="1" ht="15.75" customHeight="1">
      <c r="A59" s="365"/>
      <c r="B59" s="298"/>
      <c r="C59" s="195">
        <v>47</v>
      </c>
      <c r="D59" s="195" t="s">
        <v>505</v>
      </c>
      <c r="E59" s="33">
        <v>32.8</v>
      </c>
      <c r="F59" s="106">
        <v>23400</v>
      </c>
      <c r="G59" s="106">
        <v>925</v>
      </c>
      <c r="H59" s="34">
        <f t="shared" si="0"/>
        <v>3.952</v>
      </c>
      <c r="I59" s="106">
        <v>338</v>
      </c>
      <c r="J59" s="12">
        <v>1</v>
      </c>
      <c r="K59" s="12"/>
      <c r="L59" s="12">
        <v>2</v>
      </c>
      <c r="M59" s="12"/>
    </row>
    <row r="60" spans="1:13" s="18" customFormat="1" ht="15.75" customHeight="1">
      <c r="A60" s="365"/>
      <c r="B60" s="298"/>
      <c r="C60" s="195">
        <v>48</v>
      </c>
      <c r="D60" s="195" t="s">
        <v>70</v>
      </c>
      <c r="E60" s="33">
        <v>241.21</v>
      </c>
      <c r="F60" s="106">
        <v>22565</v>
      </c>
      <c r="G60" s="106">
        <v>1409</v>
      </c>
      <c r="H60" s="34">
        <f t="shared" si="0"/>
        <v>6.244</v>
      </c>
      <c r="I60" s="106">
        <v>701</v>
      </c>
      <c r="J60" s="12">
        <v>1</v>
      </c>
      <c r="K60" s="12"/>
      <c r="L60" s="12">
        <v>3</v>
      </c>
      <c r="M60" s="12">
        <v>2</v>
      </c>
    </row>
    <row r="61" spans="1:13" s="18" customFormat="1" ht="15.75" customHeight="1">
      <c r="A61" s="365"/>
      <c r="B61" s="298"/>
      <c r="C61" s="195">
        <v>49</v>
      </c>
      <c r="D61" s="195" t="s">
        <v>124</v>
      </c>
      <c r="E61" s="33">
        <v>6</v>
      </c>
      <c r="F61" s="106">
        <v>42520</v>
      </c>
      <c r="G61" s="106">
        <v>2711</v>
      </c>
      <c r="H61" s="34">
        <f t="shared" si="0"/>
        <v>6.375</v>
      </c>
      <c r="I61" s="106">
        <v>1224</v>
      </c>
      <c r="J61" s="12">
        <v>1</v>
      </c>
      <c r="K61" s="12">
        <v>0</v>
      </c>
      <c r="L61" s="12">
        <v>2</v>
      </c>
      <c r="M61" s="12">
        <v>0</v>
      </c>
    </row>
    <row r="62" spans="1:13" s="18" customFormat="1" ht="15.75" customHeight="1">
      <c r="A62" s="365"/>
      <c r="B62" s="298"/>
      <c r="C62" s="195">
        <v>50</v>
      </c>
      <c r="D62" s="195" t="s">
        <v>30</v>
      </c>
      <c r="E62" s="33">
        <v>10</v>
      </c>
      <c r="F62" s="106">
        <v>20000</v>
      </c>
      <c r="G62" s="106">
        <v>477</v>
      </c>
      <c r="H62" s="34">
        <f t="shared" si="0"/>
        <v>2.385</v>
      </c>
      <c r="I62" s="106">
        <v>155</v>
      </c>
      <c r="J62" s="12">
        <v>1</v>
      </c>
      <c r="K62" s="12"/>
      <c r="L62" s="12"/>
      <c r="M62" s="12"/>
    </row>
    <row r="63" spans="1:13" s="18" customFormat="1" ht="15.75" customHeight="1">
      <c r="A63" s="365"/>
      <c r="B63" s="298"/>
      <c r="C63" s="195">
        <v>51</v>
      </c>
      <c r="D63" s="195" t="s">
        <v>31</v>
      </c>
      <c r="E63" s="33">
        <v>12.02</v>
      </c>
      <c r="F63" s="106">
        <v>45995</v>
      </c>
      <c r="G63" s="106">
        <v>3794</v>
      </c>
      <c r="H63" s="34">
        <f t="shared" si="0"/>
        <v>8.248</v>
      </c>
      <c r="I63" s="106">
        <v>1795</v>
      </c>
      <c r="J63" s="12">
        <v>2</v>
      </c>
      <c r="K63" s="12">
        <v>0</v>
      </c>
      <c r="L63" s="12">
        <v>2</v>
      </c>
      <c r="M63" s="12"/>
    </row>
    <row r="64" spans="1:13" s="18" customFormat="1" ht="15.75" customHeight="1">
      <c r="A64" s="365"/>
      <c r="B64" s="365"/>
      <c r="C64" s="363" t="s">
        <v>354</v>
      </c>
      <c r="D64" s="364"/>
      <c r="E64" s="33">
        <f>SUM(E58:E63)</f>
        <v>476.09000000000003</v>
      </c>
      <c r="F64" s="123">
        <f aca="true" t="shared" si="9" ref="F64:M64">SUM(F58:F63)</f>
        <v>182610</v>
      </c>
      <c r="G64" s="123">
        <f t="shared" si="9"/>
        <v>10528</v>
      </c>
      <c r="H64" s="34">
        <f t="shared" si="0"/>
        <v>5.765</v>
      </c>
      <c r="I64" s="123">
        <f t="shared" si="9"/>
        <v>4753</v>
      </c>
      <c r="J64" s="123">
        <f t="shared" si="9"/>
        <v>7</v>
      </c>
      <c r="K64" s="123">
        <f t="shared" si="9"/>
        <v>0</v>
      </c>
      <c r="L64" s="123">
        <f t="shared" si="9"/>
        <v>9</v>
      </c>
      <c r="M64" s="123">
        <f t="shared" si="9"/>
        <v>2</v>
      </c>
    </row>
    <row r="65" spans="1:13" s="18" customFormat="1" ht="15.75" customHeight="1">
      <c r="A65" s="365"/>
      <c r="B65" s="297" t="s">
        <v>342</v>
      </c>
      <c r="C65" s="195">
        <v>52</v>
      </c>
      <c r="D65" s="195" t="s">
        <v>129</v>
      </c>
      <c r="E65" s="33">
        <v>565.55</v>
      </c>
      <c r="F65" s="106">
        <v>57718</v>
      </c>
      <c r="G65" s="106">
        <v>3400</v>
      </c>
      <c r="H65" s="34">
        <f t="shared" si="0"/>
        <v>5.89</v>
      </c>
      <c r="I65" s="106">
        <v>1786</v>
      </c>
      <c r="J65" s="12">
        <v>2</v>
      </c>
      <c r="K65" s="12"/>
      <c r="L65" s="12">
        <v>2</v>
      </c>
      <c r="M65" s="12">
        <v>4</v>
      </c>
    </row>
    <row r="66" spans="1:13" s="18" customFormat="1" ht="15.75" customHeight="1">
      <c r="A66" s="365"/>
      <c r="B66" s="298"/>
      <c r="C66" s="195">
        <v>53</v>
      </c>
      <c r="D66" s="195" t="s">
        <v>74</v>
      </c>
      <c r="E66" s="33">
        <v>794.58</v>
      </c>
      <c r="F66" s="106">
        <v>35602</v>
      </c>
      <c r="G66" s="106">
        <v>1487</v>
      </c>
      <c r="H66" s="34">
        <f t="shared" si="0"/>
        <v>4.176</v>
      </c>
      <c r="I66" s="106">
        <v>697</v>
      </c>
      <c r="J66" s="12">
        <v>1</v>
      </c>
      <c r="K66" s="12"/>
      <c r="L66" s="12"/>
      <c r="M66" s="12">
        <v>7</v>
      </c>
    </row>
    <row r="67" spans="1:13" s="18" customFormat="1" ht="15.75" customHeight="1">
      <c r="A67" s="365"/>
      <c r="B67" s="298"/>
      <c r="C67" s="195">
        <v>54</v>
      </c>
      <c r="D67" s="195" t="s">
        <v>504</v>
      </c>
      <c r="E67" s="33">
        <v>499.95</v>
      </c>
      <c r="F67" s="106">
        <v>15786</v>
      </c>
      <c r="G67" s="106">
        <v>443</v>
      </c>
      <c r="H67" s="34">
        <f t="shared" si="0"/>
        <v>2.806</v>
      </c>
      <c r="I67" s="106">
        <v>217</v>
      </c>
      <c r="J67" s="12">
        <v>1</v>
      </c>
      <c r="K67" s="12"/>
      <c r="L67" s="12"/>
      <c r="M67" s="12"/>
    </row>
    <row r="68" spans="1:13" s="18" customFormat="1" ht="15.75" customHeight="1">
      <c r="A68" s="365"/>
      <c r="B68" s="298"/>
      <c r="C68" s="195">
        <v>55</v>
      </c>
      <c r="D68" s="195" t="s">
        <v>131</v>
      </c>
      <c r="E68" s="33">
        <v>2104.78</v>
      </c>
      <c r="F68" s="106">
        <v>41081</v>
      </c>
      <c r="G68" s="106">
        <v>2471</v>
      </c>
      <c r="H68" s="34">
        <f aca="true" t="shared" si="10" ref="H68:H96">ROUNDDOWN((G68/F68*100),3)</f>
        <v>6.014</v>
      </c>
      <c r="I68" s="106">
        <v>1053</v>
      </c>
      <c r="J68" s="12">
        <v>1</v>
      </c>
      <c r="K68" s="12"/>
      <c r="L68" s="12">
        <v>2</v>
      </c>
      <c r="M68" s="12">
        <v>5</v>
      </c>
    </row>
    <row r="69" spans="1:13" s="18" customFormat="1" ht="15.75" customHeight="1">
      <c r="A69" s="365"/>
      <c r="B69" s="298"/>
      <c r="C69" s="195">
        <v>56</v>
      </c>
      <c r="D69" s="195" t="s">
        <v>32</v>
      </c>
      <c r="E69" s="33">
        <v>983</v>
      </c>
      <c r="F69" s="106">
        <v>50279</v>
      </c>
      <c r="G69" s="106">
        <v>1786</v>
      </c>
      <c r="H69" s="34">
        <f t="shared" si="10"/>
        <v>3.552</v>
      </c>
      <c r="I69" s="106">
        <v>934</v>
      </c>
      <c r="J69" s="12">
        <v>1</v>
      </c>
      <c r="K69" s="12"/>
      <c r="L69" s="12">
        <v>2</v>
      </c>
      <c r="M69" s="12">
        <v>3</v>
      </c>
    </row>
    <row r="70" spans="1:13" s="18" customFormat="1" ht="15.75" customHeight="1">
      <c r="A70" s="365"/>
      <c r="B70" s="298"/>
      <c r="C70" s="195">
        <v>57</v>
      </c>
      <c r="D70" s="195" t="s">
        <v>161</v>
      </c>
      <c r="E70" s="33">
        <v>0.839</v>
      </c>
      <c r="F70" s="106">
        <v>350</v>
      </c>
      <c r="G70" s="106">
        <v>309</v>
      </c>
      <c r="H70" s="34">
        <f t="shared" si="10"/>
        <v>88.285</v>
      </c>
      <c r="I70" s="106">
        <v>183</v>
      </c>
      <c r="J70" s="12">
        <v>2</v>
      </c>
      <c r="K70" s="12">
        <v>6</v>
      </c>
      <c r="L70" s="12">
        <v>0</v>
      </c>
      <c r="M70" s="12">
        <v>0</v>
      </c>
    </row>
    <row r="71" spans="1:13" s="18" customFormat="1" ht="15.75" customHeight="1">
      <c r="A71" s="365"/>
      <c r="B71" s="362"/>
      <c r="C71" s="363" t="s">
        <v>354</v>
      </c>
      <c r="D71" s="364"/>
      <c r="E71" s="33">
        <f>SUM(E65:E70)</f>
        <v>4948.6990000000005</v>
      </c>
      <c r="F71" s="123">
        <f aca="true" t="shared" si="11" ref="F71:M71">SUM(F65:F70)</f>
        <v>200816</v>
      </c>
      <c r="G71" s="123">
        <f t="shared" si="11"/>
        <v>9896</v>
      </c>
      <c r="H71" s="34">
        <f t="shared" si="10"/>
        <v>4.927</v>
      </c>
      <c r="I71" s="123">
        <f t="shared" si="11"/>
        <v>4870</v>
      </c>
      <c r="J71" s="123">
        <f t="shared" si="11"/>
        <v>8</v>
      </c>
      <c r="K71" s="123">
        <f t="shared" si="11"/>
        <v>6</v>
      </c>
      <c r="L71" s="123">
        <f t="shared" si="11"/>
        <v>6</v>
      </c>
      <c r="M71" s="123">
        <f t="shared" si="11"/>
        <v>19</v>
      </c>
    </row>
    <row r="72" spans="1:13" s="18" customFormat="1" ht="15.75" customHeight="1">
      <c r="A72" s="365"/>
      <c r="B72" s="297" t="s">
        <v>556</v>
      </c>
      <c r="C72" s="195">
        <v>58</v>
      </c>
      <c r="D72" s="195" t="s">
        <v>133</v>
      </c>
      <c r="E72" s="33">
        <v>357.62</v>
      </c>
      <c r="F72" s="106">
        <v>48223</v>
      </c>
      <c r="G72" s="106">
        <v>1548</v>
      </c>
      <c r="H72" s="34">
        <f t="shared" si="10"/>
        <v>3.21</v>
      </c>
      <c r="I72" s="106">
        <v>771</v>
      </c>
      <c r="J72" s="12">
        <v>1</v>
      </c>
      <c r="K72" s="12"/>
      <c r="L72" s="12"/>
      <c r="M72" s="12">
        <v>2</v>
      </c>
    </row>
    <row r="73" spans="1:13" s="18" customFormat="1" ht="15.75" customHeight="1">
      <c r="A73" s="365"/>
      <c r="B73" s="298"/>
      <c r="C73" s="195">
        <v>59</v>
      </c>
      <c r="D73" s="195" t="s">
        <v>33</v>
      </c>
      <c r="E73" s="33">
        <v>3671</v>
      </c>
      <c r="F73" s="106">
        <v>48503</v>
      </c>
      <c r="G73" s="106">
        <v>2064</v>
      </c>
      <c r="H73" s="34">
        <f t="shared" si="10"/>
        <v>4.255</v>
      </c>
      <c r="I73" s="106">
        <v>913</v>
      </c>
      <c r="J73" s="12">
        <v>1</v>
      </c>
      <c r="K73" s="12"/>
      <c r="L73" s="12">
        <v>2</v>
      </c>
      <c r="M73" s="12"/>
    </row>
    <row r="74" spans="1:13" s="18" customFormat="1" ht="15.75" customHeight="1">
      <c r="A74" s="365"/>
      <c r="B74" s="298"/>
      <c r="C74" s="195">
        <v>60</v>
      </c>
      <c r="D74" s="195" t="s">
        <v>135</v>
      </c>
      <c r="E74" s="33">
        <v>59.47</v>
      </c>
      <c r="F74" s="106">
        <v>53898</v>
      </c>
      <c r="G74" s="106">
        <v>2285</v>
      </c>
      <c r="H74" s="34">
        <f t="shared" si="10"/>
        <v>4.239</v>
      </c>
      <c r="I74" s="106">
        <v>1166</v>
      </c>
      <c r="J74" s="12">
        <v>1</v>
      </c>
      <c r="K74" s="12"/>
      <c r="L74" s="12">
        <v>2</v>
      </c>
      <c r="M74" s="12"/>
    </row>
    <row r="75" spans="1:13" s="18" customFormat="1" ht="15.75" customHeight="1">
      <c r="A75" s="365"/>
      <c r="B75" s="298"/>
      <c r="C75" s="195">
        <v>61</v>
      </c>
      <c r="D75" s="195" t="s">
        <v>501</v>
      </c>
      <c r="E75" s="33">
        <v>179</v>
      </c>
      <c r="F75" s="106">
        <v>12013</v>
      </c>
      <c r="G75" s="106">
        <v>516</v>
      </c>
      <c r="H75" s="34">
        <f t="shared" si="10"/>
        <v>4.295</v>
      </c>
      <c r="I75" s="106">
        <v>236</v>
      </c>
      <c r="J75" s="12">
        <v>1</v>
      </c>
      <c r="K75" s="12"/>
      <c r="L75" s="12"/>
      <c r="M75" s="12"/>
    </row>
    <row r="76" spans="1:13" s="18" customFormat="1" ht="15.75" customHeight="1">
      <c r="A76" s="365"/>
      <c r="B76" s="298"/>
      <c r="C76" s="195">
        <v>62</v>
      </c>
      <c r="D76" s="195" t="s">
        <v>34</v>
      </c>
      <c r="E76" s="33">
        <v>306.81</v>
      </c>
      <c r="F76" s="106">
        <v>24785</v>
      </c>
      <c r="G76" s="106">
        <v>1082</v>
      </c>
      <c r="H76" s="34">
        <f t="shared" si="10"/>
        <v>4.365</v>
      </c>
      <c r="I76" s="106">
        <v>546</v>
      </c>
      <c r="J76" s="12">
        <v>1</v>
      </c>
      <c r="K76" s="12"/>
      <c r="L76" s="12"/>
      <c r="M76" s="12">
        <v>3</v>
      </c>
    </row>
    <row r="77" spans="1:13" s="18" customFormat="1" ht="15.75" customHeight="1">
      <c r="A77" s="365"/>
      <c r="B77" s="298"/>
      <c r="C77" s="195">
        <v>63</v>
      </c>
      <c r="D77" s="195" t="s">
        <v>35</v>
      </c>
      <c r="E77" s="33">
        <v>415</v>
      </c>
      <c r="F77" s="106">
        <v>27831</v>
      </c>
      <c r="G77" s="106">
        <v>1374</v>
      </c>
      <c r="H77" s="34">
        <f t="shared" si="10"/>
        <v>4.936</v>
      </c>
      <c r="I77" s="106">
        <v>668</v>
      </c>
      <c r="J77" s="12">
        <v>1</v>
      </c>
      <c r="K77" s="12"/>
      <c r="L77" s="12">
        <v>2</v>
      </c>
      <c r="M77" s="12">
        <v>1</v>
      </c>
    </row>
    <row r="78" spans="1:13" s="18" customFormat="1" ht="15.75" customHeight="1">
      <c r="A78" s="365"/>
      <c r="B78" s="362"/>
      <c r="C78" s="363" t="s">
        <v>354</v>
      </c>
      <c r="D78" s="364"/>
      <c r="E78" s="33">
        <f>SUM(E72:E77)</f>
        <v>4988.900000000001</v>
      </c>
      <c r="F78" s="123">
        <f aca="true" t="shared" si="12" ref="F78:M78">SUM(F72:F77)</f>
        <v>215253</v>
      </c>
      <c r="G78" s="123">
        <f t="shared" si="12"/>
        <v>8869</v>
      </c>
      <c r="H78" s="34">
        <f t="shared" si="10"/>
        <v>4.12</v>
      </c>
      <c r="I78" s="123">
        <f t="shared" si="12"/>
        <v>4300</v>
      </c>
      <c r="J78" s="123">
        <f t="shared" si="12"/>
        <v>6</v>
      </c>
      <c r="K78" s="123">
        <f t="shared" si="12"/>
        <v>0</v>
      </c>
      <c r="L78" s="123">
        <f t="shared" si="12"/>
        <v>6</v>
      </c>
      <c r="M78" s="123">
        <f t="shared" si="12"/>
        <v>6</v>
      </c>
    </row>
    <row r="79" spans="1:13" s="18" customFormat="1" ht="15.75" customHeight="1">
      <c r="A79" s="362"/>
      <c r="B79" s="356" t="s">
        <v>220</v>
      </c>
      <c r="C79" s="356"/>
      <c r="D79" s="293"/>
      <c r="E79" s="33">
        <f>E78+E71+E64+E57</f>
        <v>10500.229000000003</v>
      </c>
      <c r="F79" s="123">
        <f aca="true" t="shared" si="13" ref="F79:M79">F78+F71+F64+F57</f>
        <v>806776</v>
      </c>
      <c r="G79" s="123">
        <f t="shared" si="13"/>
        <v>44454</v>
      </c>
      <c r="H79" s="34">
        <f t="shared" si="10"/>
        <v>5.51</v>
      </c>
      <c r="I79" s="123">
        <f t="shared" si="13"/>
        <v>20816</v>
      </c>
      <c r="J79" s="123">
        <f t="shared" si="13"/>
        <v>28</v>
      </c>
      <c r="K79" s="123">
        <f t="shared" si="13"/>
        <v>7</v>
      </c>
      <c r="L79" s="123">
        <f t="shared" si="13"/>
        <v>34</v>
      </c>
      <c r="M79" s="123">
        <f t="shared" si="13"/>
        <v>27</v>
      </c>
    </row>
    <row r="80" spans="1:13" s="18" customFormat="1" ht="15.75" customHeight="1">
      <c r="A80" s="295" t="s">
        <v>558</v>
      </c>
      <c r="B80" s="295" t="s">
        <v>340</v>
      </c>
      <c r="C80" s="195">
        <v>64</v>
      </c>
      <c r="D80" s="195" t="s">
        <v>36</v>
      </c>
      <c r="E80" s="33">
        <v>5.18</v>
      </c>
      <c r="F80" s="106">
        <v>57985</v>
      </c>
      <c r="G80" s="106">
        <v>2519</v>
      </c>
      <c r="H80" s="34">
        <f t="shared" si="10"/>
        <v>4.344</v>
      </c>
      <c r="I80" s="106">
        <v>1171</v>
      </c>
      <c r="J80" s="12">
        <v>1</v>
      </c>
      <c r="K80" s="12"/>
      <c r="L80" s="12">
        <v>2</v>
      </c>
      <c r="M80" s="12">
        <v>3</v>
      </c>
    </row>
    <row r="81" spans="1:13" s="18" customFormat="1" ht="15.75" customHeight="1">
      <c r="A81" s="295"/>
      <c r="B81" s="295"/>
      <c r="C81" s="195">
        <v>65</v>
      </c>
      <c r="D81" s="195" t="s">
        <v>37</v>
      </c>
      <c r="E81" s="33">
        <v>94</v>
      </c>
      <c r="F81" s="106">
        <v>36807</v>
      </c>
      <c r="G81" s="106">
        <v>2346</v>
      </c>
      <c r="H81" s="34">
        <f t="shared" si="10"/>
        <v>6.373</v>
      </c>
      <c r="I81" s="106">
        <v>1023</v>
      </c>
      <c r="J81" s="12">
        <v>1</v>
      </c>
      <c r="K81" s="12"/>
      <c r="L81" s="12">
        <v>2</v>
      </c>
      <c r="M81" s="12">
        <v>1</v>
      </c>
    </row>
    <row r="82" spans="1:13" s="18" customFormat="1" ht="15.75" customHeight="1">
      <c r="A82" s="295"/>
      <c r="B82" s="295"/>
      <c r="C82" s="195">
        <v>66</v>
      </c>
      <c r="D82" s="195" t="s">
        <v>73</v>
      </c>
      <c r="E82" s="33">
        <v>98.98</v>
      </c>
      <c r="F82" s="106">
        <v>66257</v>
      </c>
      <c r="G82" s="106">
        <v>1990</v>
      </c>
      <c r="H82" s="34">
        <f t="shared" si="10"/>
        <v>3.003</v>
      </c>
      <c r="I82" s="106">
        <v>862</v>
      </c>
      <c r="J82" s="12">
        <v>1</v>
      </c>
      <c r="K82" s="12"/>
      <c r="L82" s="12">
        <v>2</v>
      </c>
      <c r="M82" s="12">
        <v>1</v>
      </c>
    </row>
    <row r="83" spans="1:13" s="18" customFormat="1" ht="15.75" customHeight="1">
      <c r="A83" s="295"/>
      <c r="B83" s="295"/>
      <c r="C83" s="195">
        <v>67</v>
      </c>
      <c r="D83" s="195" t="s">
        <v>38</v>
      </c>
      <c r="E83" s="33">
        <v>3172</v>
      </c>
      <c r="F83" s="106">
        <v>41500</v>
      </c>
      <c r="G83" s="106">
        <v>2761</v>
      </c>
      <c r="H83" s="34">
        <f t="shared" si="10"/>
        <v>6.653</v>
      </c>
      <c r="I83" s="106">
        <v>1373</v>
      </c>
      <c r="J83" s="12">
        <v>1</v>
      </c>
      <c r="K83" s="12"/>
      <c r="L83" s="12">
        <v>2</v>
      </c>
      <c r="M83" s="12">
        <v>1</v>
      </c>
    </row>
    <row r="84" spans="1:13" s="18" customFormat="1" ht="15.75" customHeight="1">
      <c r="A84" s="295"/>
      <c r="B84" s="295"/>
      <c r="C84" s="195">
        <v>68</v>
      </c>
      <c r="D84" s="72" t="s">
        <v>227</v>
      </c>
      <c r="E84" s="33">
        <v>22</v>
      </c>
      <c r="F84" s="106">
        <v>71</v>
      </c>
      <c r="G84" s="106">
        <v>52</v>
      </c>
      <c r="H84" s="34">
        <f t="shared" si="10"/>
        <v>73.239</v>
      </c>
      <c r="I84" s="106">
        <v>1</v>
      </c>
      <c r="J84" s="12">
        <v>1</v>
      </c>
      <c r="K84" s="12"/>
      <c r="L84" s="12">
        <v>6</v>
      </c>
      <c r="M84" s="12"/>
    </row>
    <row r="85" spans="1:13" s="18" customFormat="1" ht="15.75" customHeight="1">
      <c r="A85" s="295"/>
      <c r="B85" s="372"/>
      <c r="C85" s="364" t="s">
        <v>354</v>
      </c>
      <c r="D85" s="368"/>
      <c r="E85" s="33">
        <f>SUM(E80:E84)</f>
        <v>3392.16</v>
      </c>
      <c r="F85" s="123">
        <f aca="true" t="shared" si="14" ref="F85:M85">SUM(F80:F84)</f>
        <v>202620</v>
      </c>
      <c r="G85" s="123">
        <f t="shared" si="14"/>
        <v>9668</v>
      </c>
      <c r="H85" s="34">
        <f t="shared" si="10"/>
        <v>4.771</v>
      </c>
      <c r="I85" s="123">
        <f t="shared" si="14"/>
        <v>4430</v>
      </c>
      <c r="J85" s="123">
        <f t="shared" si="14"/>
        <v>5</v>
      </c>
      <c r="K85" s="123">
        <f t="shared" si="14"/>
        <v>0</v>
      </c>
      <c r="L85" s="123">
        <f t="shared" si="14"/>
        <v>14</v>
      </c>
      <c r="M85" s="123">
        <f t="shared" si="14"/>
        <v>6</v>
      </c>
    </row>
    <row r="86" spans="1:13" s="18" customFormat="1" ht="15.75" customHeight="1">
      <c r="A86" s="372"/>
      <c r="B86" s="295" t="s">
        <v>341</v>
      </c>
      <c r="C86" s="195">
        <v>69</v>
      </c>
      <c r="D86" s="195" t="s">
        <v>39</v>
      </c>
      <c r="E86" s="33">
        <v>190.13</v>
      </c>
      <c r="F86" s="106">
        <v>25530</v>
      </c>
      <c r="G86" s="106">
        <v>750</v>
      </c>
      <c r="H86" s="34">
        <f t="shared" si="10"/>
        <v>2.937</v>
      </c>
      <c r="I86" s="106">
        <v>342</v>
      </c>
      <c r="J86" s="12">
        <v>1</v>
      </c>
      <c r="K86" s="12">
        <v>0</v>
      </c>
      <c r="L86" s="12">
        <v>2</v>
      </c>
      <c r="M86" s="12">
        <v>6</v>
      </c>
    </row>
    <row r="87" spans="1:13" s="18" customFormat="1" ht="15.75" customHeight="1">
      <c r="A87" s="372"/>
      <c r="B87" s="295"/>
      <c r="C87" s="195">
        <v>70</v>
      </c>
      <c r="D87" s="195" t="s">
        <v>40</v>
      </c>
      <c r="E87" s="33">
        <v>43</v>
      </c>
      <c r="F87" s="106">
        <v>77672</v>
      </c>
      <c r="G87" s="106">
        <v>4143</v>
      </c>
      <c r="H87" s="34">
        <f t="shared" si="10"/>
        <v>5.333</v>
      </c>
      <c r="I87" s="106">
        <v>1673</v>
      </c>
      <c r="J87" s="12">
        <v>2</v>
      </c>
      <c r="K87" s="12"/>
      <c r="L87" s="12">
        <v>2</v>
      </c>
      <c r="M87" s="12"/>
    </row>
    <row r="88" spans="1:13" s="18" customFormat="1" ht="15.75" customHeight="1">
      <c r="A88" s="372"/>
      <c r="B88" s="295"/>
      <c r="C88" s="195">
        <v>71</v>
      </c>
      <c r="D88" s="195" t="s">
        <v>41</v>
      </c>
      <c r="E88" s="33">
        <v>16.95</v>
      </c>
      <c r="F88" s="106">
        <v>49895</v>
      </c>
      <c r="G88" s="106">
        <v>4254</v>
      </c>
      <c r="H88" s="34">
        <f t="shared" si="10"/>
        <v>8.525</v>
      </c>
      <c r="I88" s="106">
        <v>1861</v>
      </c>
      <c r="J88" s="12">
        <v>2</v>
      </c>
      <c r="K88" s="12"/>
      <c r="L88" s="12">
        <v>2</v>
      </c>
      <c r="M88" s="12"/>
    </row>
    <row r="89" spans="1:13" s="18" customFormat="1" ht="15.75" customHeight="1">
      <c r="A89" s="372"/>
      <c r="B89" s="295"/>
      <c r="C89" s="195">
        <v>72</v>
      </c>
      <c r="D89" s="195" t="s">
        <v>145</v>
      </c>
      <c r="E89" s="33">
        <v>13</v>
      </c>
      <c r="F89" s="106">
        <v>30598</v>
      </c>
      <c r="G89" s="106">
        <v>3617</v>
      </c>
      <c r="H89" s="34">
        <f t="shared" si="10"/>
        <v>11.821</v>
      </c>
      <c r="I89" s="106">
        <v>2054</v>
      </c>
      <c r="J89" s="12">
        <v>1</v>
      </c>
      <c r="K89" s="12"/>
      <c r="L89" s="12">
        <v>2</v>
      </c>
      <c r="M89" s="12"/>
    </row>
    <row r="90" spans="1:13" s="18" customFormat="1" ht="15.75" customHeight="1">
      <c r="A90" s="372"/>
      <c r="B90" s="295"/>
      <c r="C90" s="195">
        <v>73</v>
      </c>
      <c r="D90" s="195" t="s">
        <v>146</v>
      </c>
      <c r="E90" s="33">
        <v>75</v>
      </c>
      <c r="F90" s="106">
        <v>49140</v>
      </c>
      <c r="G90" s="106">
        <v>2753</v>
      </c>
      <c r="H90" s="34">
        <f t="shared" si="10"/>
        <v>5.602</v>
      </c>
      <c r="I90" s="106">
        <v>1114</v>
      </c>
      <c r="J90" s="12">
        <v>1</v>
      </c>
      <c r="K90" s="12"/>
      <c r="L90" s="12">
        <v>2</v>
      </c>
      <c r="M90" s="12">
        <v>1</v>
      </c>
    </row>
    <row r="91" spans="1:13" s="18" customFormat="1" ht="15.75" customHeight="1">
      <c r="A91" s="372"/>
      <c r="B91" s="295"/>
      <c r="C91" s="195">
        <v>74</v>
      </c>
      <c r="D91" s="195" t="s">
        <v>42</v>
      </c>
      <c r="E91" s="33">
        <v>30</v>
      </c>
      <c r="F91" s="106">
        <v>7368</v>
      </c>
      <c r="G91" s="106">
        <v>877</v>
      </c>
      <c r="H91" s="34">
        <f t="shared" si="10"/>
        <v>11.902</v>
      </c>
      <c r="I91" s="106">
        <v>316</v>
      </c>
      <c r="J91" s="12">
        <v>1</v>
      </c>
      <c r="K91" s="12"/>
      <c r="L91" s="12"/>
      <c r="M91" s="12">
        <v>1</v>
      </c>
    </row>
    <row r="92" spans="1:13" s="18" customFormat="1" ht="16.5" customHeight="1">
      <c r="A92" s="372"/>
      <c r="B92" s="372"/>
      <c r="C92" s="364" t="s">
        <v>354</v>
      </c>
      <c r="D92" s="368"/>
      <c r="E92" s="33">
        <f>SUM(E86:E91)</f>
        <v>368.08</v>
      </c>
      <c r="F92" s="123">
        <f aca="true" t="shared" si="15" ref="F92:M92">SUM(F86:F91)</f>
        <v>240203</v>
      </c>
      <c r="G92" s="123">
        <f t="shared" si="15"/>
        <v>16394</v>
      </c>
      <c r="H92" s="34">
        <f t="shared" si="10"/>
        <v>6.825</v>
      </c>
      <c r="I92" s="123">
        <f t="shared" si="15"/>
        <v>7360</v>
      </c>
      <c r="J92" s="123">
        <f t="shared" si="15"/>
        <v>8</v>
      </c>
      <c r="K92" s="123">
        <f t="shared" si="15"/>
        <v>0</v>
      </c>
      <c r="L92" s="123">
        <f t="shared" si="15"/>
        <v>10</v>
      </c>
      <c r="M92" s="123">
        <f t="shared" si="15"/>
        <v>8</v>
      </c>
    </row>
    <row r="93" spans="1:13" s="18" customFormat="1" ht="16.5" customHeight="1">
      <c r="A93" s="372"/>
      <c r="B93" s="293" t="s">
        <v>220</v>
      </c>
      <c r="C93" s="294"/>
      <c r="D93" s="294"/>
      <c r="E93" s="33">
        <f>E92+E85</f>
        <v>3760.24</v>
      </c>
      <c r="F93" s="123">
        <f aca="true" t="shared" si="16" ref="F93:M93">F92+F85</f>
        <v>442823</v>
      </c>
      <c r="G93" s="123">
        <f t="shared" si="16"/>
        <v>26062</v>
      </c>
      <c r="H93" s="34">
        <f t="shared" si="10"/>
        <v>5.885</v>
      </c>
      <c r="I93" s="123">
        <f t="shared" si="16"/>
        <v>11790</v>
      </c>
      <c r="J93" s="123">
        <f t="shared" si="16"/>
        <v>13</v>
      </c>
      <c r="K93" s="123">
        <f t="shared" si="16"/>
        <v>0</v>
      </c>
      <c r="L93" s="123">
        <f t="shared" si="16"/>
        <v>24</v>
      </c>
      <c r="M93" s="123">
        <f t="shared" si="16"/>
        <v>14</v>
      </c>
    </row>
    <row r="94" spans="1:13" s="18" customFormat="1" ht="16.5" customHeight="1">
      <c r="A94" s="368" t="s">
        <v>699</v>
      </c>
      <c r="B94" s="368"/>
      <c r="C94" s="368"/>
      <c r="D94" s="368"/>
      <c r="E94" s="33"/>
      <c r="F94" s="106"/>
      <c r="G94" s="106">
        <v>51</v>
      </c>
      <c r="H94" s="34"/>
      <c r="I94" s="106">
        <v>51</v>
      </c>
      <c r="J94" s="12">
        <v>2</v>
      </c>
      <c r="K94" s="12"/>
      <c r="L94" s="12">
        <v>1</v>
      </c>
      <c r="M94" s="12">
        <v>1</v>
      </c>
    </row>
    <row r="95" spans="1:13" s="18" customFormat="1" ht="16.5" customHeight="1">
      <c r="A95" s="368" t="s">
        <v>217</v>
      </c>
      <c r="B95" s="368"/>
      <c r="C95" s="368"/>
      <c r="D95" s="368"/>
      <c r="E95" s="33"/>
      <c r="F95" s="106"/>
      <c r="G95" s="106">
        <v>254</v>
      </c>
      <c r="H95" s="34"/>
      <c r="I95" s="106">
        <v>243</v>
      </c>
      <c r="J95" s="12"/>
      <c r="K95" s="12"/>
      <c r="L95" s="12"/>
      <c r="M95" s="12"/>
    </row>
    <row r="96" spans="1:16" ht="16.5" customHeight="1">
      <c r="A96" s="370" t="s">
        <v>221</v>
      </c>
      <c r="B96" s="370"/>
      <c r="C96" s="370"/>
      <c r="D96" s="370"/>
      <c r="E96" s="37">
        <v>9054.46</v>
      </c>
      <c r="F96" s="10">
        <v>2530892</v>
      </c>
      <c r="G96" s="10">
        <f>G95+G94+G93+G79+G51+G26</f>
        <v>167279</v>
      </c>
      <c r="H96" s="34">
        <f t="shared" si="10"/>
        <v>6.609</v>
      </c>
      <c r="I96" s="10">
        <f>I95+I94+I93+I79+I51+I26</f>
        <v>79549</v>
      </c>
      <c r="J96" s="10">
        <f>J95+J94+J93+J79+J51+J26</f>
        <v>94</v>
      </c>
      <c r="K96" s="10">
        <f>K95+K94+K93+K79+K51+K26</f>
        <v>7</v>
      </c>
      <c r="L96" s="10">
        <f>L95+L94+L93+L79+L51+L26</f>
        <v>119</v>
      </c>
      <c r="M96" s="10">
        <f>M95+M94+M93+M79+M51+M26</f>
        <v>53</v>
      </c>
      <c r="O96" s="18"/>
      <c r="P96" s="18"/>
    </row>
    <row r="97" spans="1:16" ht="11.25">
      <c r="A97" s="369" t="s">
        <v>711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O97" s="18"/>
      <c r="P97" s="18"/>
    </row>
    <row r="98" spans="1:12" ht="11.25">
      <c r="A98" s="369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</row>
  </sheetData>
  <sheetProtection/>
  <mergeCells count="46">
    <mergeCell ref="C44:D44"/>
    <mergeCell ref="A52:A79"/>
    <mergeCell ref="A98:L98"/>
    <mergeCell ref="A94:D94"/>
    <mergeCell ref="A95:D95"/>
    <mergeCell ref="A80:A93"/>
    <mergeCell ref="B93:D93"/>
    <mergeCell ref="B80:B85"/>
    <mergeCell ref="B86:B92"/>
    <mergeCell ref="C85:D85"/>
    <mergeCell ref="C92:D92"/>
    <mergeCell ref="A97:L97"/>
    <mergeCell ref="A96:D96"/>
    <mergeCell ref="B72:B78"/>
    <mergeCell ref="C78:D78"/>
    <mergeCell ref="B79:D79"/>
    <mergeCell ref="A27:A51"/>
    <mergeCell ref="C25:D25"/>
    <mergeCell ref="L2:L3"/>
    <mergeCell ref="A2:A3"/>
    <mergeCell ref="B2:B3"/>
    <mergeCell ref="B12:B18"/>
    <mergeCell ref="B19:B25"/>
    <mergeCell ref="B4:B11"/>
    <mergeCell ref="C11:D11"/>
    <mergeCell ref="C18:D18"/>
    <mergeCell ref="C71:D71"/>
    <mergeCell ref="B45:B50"/>
    <mergeCell ref="C34:D34"/>
    <mergeCell ref="B27:B34"/>
    <mergeCell ref="B52:B57"/>
    <mergeCell ref="C57:D57"/>
    <mergeCell ref="B58:B64"/>
    <mergeCell ref="C64:D64"/>
    <mergeCell ref="C50:D50"/>
    <mergeCell ref="B65:B71"/>
    <mergeCell ref="A1:M1"/>
    <mergeCell ref="B51:D51"/>
    <mergeCell ref="E2:F2"/>
    <mergeCell ref="G2:I2"/>
    <mergeCell ref="J2:J3"/>
    <mergeCell ref="K2:K3"/>
    <mergeCell ref="M2:M3"/>
    <mergeCell ref="B35:B44"/>
    <mergeCell ref="A4:A26"/>
    <mergeCell ref="B26:D26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0"/>
  <sheetViews>
    <sheetView zoomScale="160" zoomScaleNormal="160" zoomScalePageLayoutView="0" workbookViewId="0" topLeftCell="B1">
      <pane ySplit="5" topLeftCell="A12" activePane="bottomLeft" state="frozen"/>
      <selection pane="topLeft" activeCell="G8" sqref="G8"/>
      <selection pane="bottomLeft" activeCell="C13" sqref="C13:D13"/>
    </sheetView>
  </sheetViews>
  <sheetFormatPr defaultColWidth="8.88671875" defaultRowHeight="13.5"/>
  <cols>
    <col min="1" max="1" width="2.5546875" style="105" customWidth="1"/>
    <col min="2" max="2" width="2.99609375" style="105" customWidth="1"/>
    <col min="3" max="3" width="2.6640625" style="105" customWidth="1"/>
    <col min="4" max="4" width="6.88671875" style="105" customWidth="1"/>
    <col min="5" max="12" width="4.21484375" style="105" customWidth="1"/>
    <col min="13" max="13" width="3.6640625" style="105" customWidth="1"/>
    <col min="14" max="18" width="4.21484375" style="105" customWidth="1"/>
    <col min="19" max="19" width="3.4453125" style="105" customWidth="1"/>
    <col min="20" max="20" width="3.77734375" style="105" customWidth="1"/>
    <col min="21" max="16384" width="8.88671875" style="105" customWidth="1"/>
  </cols>
  <sheetData>
    <row r="1" spans="1:20" ht="16.5" customHeight="1">
      <c r="A1" s="73" t="s">
        <v>535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9.75" customHeight="1">
      <c r="A2" s="390" t="s">
        <v>222</v>
      </c>
      <c r="B2" s="390" t="s">
        <v>223</v>
      </c>
      <c r="C2" s="201"/>
      <c r="D2" s="74"/>
      <c r="E2" s="381" t="s">
        <v>303</v>
      </c>
      <c r="F2" s="382"/>
      <c r="G2" s="383"/>
      <c r="H2" s="381" t="s">
        <v>363</v>
      </c>
      <c r="I2" s="382"/>
      <c r="J2" s="382"/>
      <c r="K2" s="382"/>
      <c r="L2" s="382"/>
      <c r="M2" s="383"/>
      <c r="N2" s="381" t="s">
        <v>306</v>
      </c>
      <c r="O2" s="382"/>
      <c r="P2" s="382"/>
      <c r="Q2" s="382"/>
      <c r="R2" s="382"/>
      <c r="S2" s="382"/>
      <c r="T2" s="383"/>
    </row>
    <row r="3" spans="1:20" ht="9.75" customHeight="1">
      <c r="A3" s="391"/>
      <c r="B3" s="391"/>
      <c r="C3" s="184"/>
      <c r="D3" s="75" t="s">
        <v>231</v>
      </c>
      <c r="E3" s="378" t="s">
        <v>304</v>
      </c>
      <c r="F3" s="378" t="s">
        <v>305</v>
      </c>
      <c r="G3" s="378" t="s">
        <v>4</v>
      </c>
      <c r="H3" s="378" t="s">
        <v>83</v>
      </c>
      <c r="I3" s="378" t="s">
        <v>510</v>
      </c>
      <c r="J3" s="376" t="s">
        <v>307</v>
      </c>
      <c r="K3" s="377"/>
      <c r="L3" s="378" t="s">
        <v>1025</v>
      </c>
      <c r="M3" s="387" t="s">
        <v>3</v>
      </c>
      <c r="N3" s="378" t="s">
        <v>192</v>
      </c>
      <c r="O3" s="376" t="s">
        <v>755</v>
      </c>
      <c r="P3" s="377"/>
      <c r="Q3" s="376" t="s">
        <v>756</v>
      </c>
      <c r="R3" s="377"/>
      <c r="S3" s="378" t="s">
        <v>1012</v>
      </c>
      <c r="T3" s="384" t="s">
        <v>3</v>
      </c>
    </row>
    <row r="4" spans="1:20" ht="9.75" customHeight="1">
      <c r="A4" s="391"/>
      <c r="B4" s="391"/>
      <c r="C4" s="76" t="s">
        <v>232</v>
      </c>
      <c r="D4" s="185"/>
      <c r="E4" s="379"/>
      <c r="F4" s="379"/>
      <c r="G4" s="379"/>
      <c r="H4" s="379"/>
      <c r="I4" s="379"/>
      <c r="J4" s="393" t="s">
        <v>2</v>
      </c>
      <c r="K4" s="374" t="s">
        <v>378</v>
      </c>
      <c r="L4" s="379"/>
      <c r="M4" s="388"/>
      <c r="N4" s="379"/>
      <c r="O4" s="374" t="s">
        <v>757</v>
      </c>
      <c r="P4" s="374" t="s">
        <v>758</v>
      </c>
      <c r="Q4" s="374" t="s">
        <v>2</v>
      </c>
      <c r="R4" s="384" t="s">
        <v>378</v>
      </c>
      <c r="S4" s="379"/>
      <c r="T4" s="385"/>
    </row>
    <row r="5" spans="1:20" ht="9.75" customHeight="1">
      <c r="A5" s="392"/>
      <c r="B5" s="392"/>
      <c r="C5" s="77"/>
      <c r="D5" s="204"/>
      <c r="E5" s="380"/>
      <c r="F5" s="380"/>
      <c r="G5" s="380"/>
      <c r="H5" s="380"/>
      <c r="I5" s="380"/>
      <c r="J5" s="394"/>
      <c r="K5" s="375"/>
      <c r="L5" s="380"/>
      <c r="M5" s="389"/>
      <c r="N5" s="380"/>
      <c r="O5" s="375"/>
      <c r="P5" s="375"/>
      <c r="Q5" s="375"/>
      <c r="R5" s="386"/>
      <c r="S5" s="380"/>
      <c r="T5" s="386"/>
    </row>
    <row r="6" spans="1:20" s="49" customFormat="1" ht="15" customHeight="1">
      <c r="A6" s="297" t="s">
        <v>349</v>
      </c>
      <c r="B6" s="297" t="s">
        <v>340</v>
      </c>
      <c r="C6" s="195">
        <v>1</v>
      </c>
      <c r="D6" s="195" t="s">
        <v>92</v>
      </c>
      <c r="E6" s="106">
        <v>4667</v>
      </c>
      <c r="F6" s="106">
        <f>개황2!G4</f>
        <v>4748</v>
      </c>
      <c r="G6" s="106">
        <f>F6-E6</f>
        <v>81</v>
      </c>
      <c r="H6" s="106">
        <f>SUM(I6:M6)</f>
        <v>249</v>
      </c>
      <c r="I6" s="106">
        <f>'성사사목(세례)'!G5</f>
        <v>81</v>
      </c>
      <c r="J6" s="106">
        <v>131</v>
      </c>
      <c r="K6" s="106">
        <v>25</v>
      </c>
      <c r="L6" s="106">
        <v>3</v>
      </c>
      <c r="M6" s="106">
        <v>9</v>
      </c>
      <c r="N6" s="106">
        <f>SUM(O6:T6)</f>
        <v>168</v>
      </c>
      <c r="O6" s="106">
        <v>19</v>
      </c>
      <c r="P6" s="106">
        <v>0</v>
      </c>
      <c r="Q6" s="106">
        <v>101</v>
      </c>
      <c r="R6" s="106">
        <v>48</v>
      </c>
      <c r="S6" s="106">
        <v>0</v>
      </c>
      <c r="T6" s="106">
        <v>0</v>
      </c>
    </row>
    <row r="7" spans="1:20" s="49" customFormat="1" ht="15" customHeight="1">
      <c r="A7" s="298"/>
      <c r="B7" s="298"/>
      <c r="C7" s="195">
        <v>2</v>
      </c>
      <c r="D7" s="195" t="s">
        <v>9</v>
      </c>
      <c r="E7" s="106">
        <v>2815</v>
      </c>
      <c r="F7" s="106">
        <f>개황2!G5</f>
        <v>2796</v>
      </c>
      <c r="G7" s="106">
        <f aca="true" t="shared" si="0" ref="G7:G71">F7-E7</f>
        <v>-19</v>
      </c>
      <c r="H7" s="106">
        <f aca="true" t="shared" si="1" ref="H7:H12">SUM(I7:M7)</f>
        <v>69</v>
      </c>
      <c r="I7" s="106">
        <f>'성사사목(세례)'!G6</f>
        <v>14</v>
      </c>
      <c r="J7" s="106">
        <v>37</v>
      </c>
      <c r="K7" s="106">
        <v>9</v>
      </c>
      <c r="L7" s="106">
        <v>3</v>
      </c>
      <c r="M7" s="106">
        <v>6</v>
      </c>
      <c r="N7" s="106">
        <f aca="true" t="shared" si="2" ref="N7:N76">SUM(O7:T7)</f>
        <v>88</v>
      </c>
      <c r="O7" s="106">
        <v>8</v>
      </c>
      <c r="P7" s="106">
        <v>2</v>
      </c>
      <c r="Q7" s="106">
        <v>58</v>
      </c>
      <c r="R7" s="106">
        <v>20</v>
      </c>
      <c r="S7" s="106">
        <v>0</v>
      </c>
      <c r="T7" s="106">
        <v>0</v>
      </c>
    </row>
    <row r="8" spans="1:20" s="49" customFormat="1" ht="15" customHeight="1">
      <c r="A8" s="298"/>
      <c r="B8" s="298"/>
      <c r="C8" s="195">
        <v>3</v>
      </c>
      <c r="D8" s="195" t="s">
        <v>94</v>
      </c>
      <c r="E8" s="106">
        <v>1649</v>
      </c>
      <c r="F8" s="106">
        <f>개황2!G6</f>
        <v>1635</v>
      </c>
      <c r="G8" s="106">
        <f t="shared" si="0"/>
        <v>-14</v>
      </c>
      <c r="H8" s="106">
        <f t="shared" si="1"/>
        <v>38</v>
      </c>
      <c r="I8" s="106">
        <f>'성사사목(세례)'!G7</f>
        <v>25</v>
      </c>
      <c r="J8" s="106">
        <v>8</v>
      </c>
      <c r="K8" s="106">
        <v>0</v>
      </c>
      <c r="L8" s="106">
        <v>0</v>
      </c>
      <c r="M8" s="106">
        <v>5</v>
      </c>
      <c r="N8" s="106">
        <f t="shared" si="2"/>
        <v>52</v>
      </c>
      <c r="O8" s="106">
        <v>8</v>
      </c>
      <c r="P8" s="106">
        <v>0</v>
      </c>
      <c r="Q8" s="106">
        <v>34</v>
      </c>
      <c r="R8" s="106">
        <v>10</v>
      </c>
      <c r="S8" s="106">
        <v>0</v>
      </c>
      <c r="T8" s="106">
        <v>0</v>
      </c>
    </row>
    <row r="9" spans="1:20" s="49" customFormat="1" ht="15" customHeight="1">
      <c r="A9" s="298"/>
      <c r="B9" s="298"/>
      <c r="C9" s="195">
        <v>4</v>
      </c>
      <c r="D9" s="195" t="s">
        <v>64</v>
      </c>
      <c r="E9" s="106">
        <v>1602</v>
      </c>
      <c r="F9" s="106">
        <f>개황2!G7</f>
        <v>1705</v>
      </c>
      <c r="G9" s="106">
        <f t="shared" si="0"/>
        <v>103</v>
      </c>
      <c r="H9" s="106">
        <f t="shared" si="1"/>
        <v>172</v>
      </c>
      <c r="I9" s="106">
        <f>'성사사목(세례)'!G8</f>
        <v>86</v>
      </c>
      <c r="J9" s="106">
        <v>56</v>
      </c>
      <c r="K9" s="106">
        <v>16</v>
      </c>
      <c r="L9" s="106">
        <v>0</v>
      </c>
      <c r="M9" s="106">
        <v>14</v>
      </c>
      <c r="N9" s="106">
        <f t="shared" si="2"/>
        <v>69</v>
      </c>
      <c r="O9" s="106">
        <v>10</v>
      </c>
      <c r="P9" s="106">
        <v>38</v>
      </c>
      <c r="Q9" s="106">
        <v>21</v>
      </c>
      <c r="R9" s="106">
        <v>0</v>
      </c>
      <c r="S9" s="106">
        <v>0</v>
      </c>
      <c r="T9" s="106">
        <v>0</v>
      </c>
    </row>
    <row r="10" spans="1:20" s="49" customFormat="1" ht="15" customHeight="1">
      <c r="A10" s="298"/>
      <c r="B10" s="298"/>
      <c r="C10" s="195">
        <v>5</v>
      </c>
      <c r="D10" s="195" t="s">
        <v>10</v>
      </c>
      <c r="E10" s="106">
        <v>1413</v>
      </c>
      <c r="F10" s="106">
        <f>개황2!G8</f>
        <v>1413</v>
      </c>
      <c r="G10" s="106">
        <f t="shared" si="0"/>
        <v>0</v>
      </c>
      <c r="H10" s="106">
        <f t="shared" si="1"/>
        <v>102</v>
      </c>
      <c r="I10" s="106">
        <f>'성사사목(세례)'!G9</f>
        <v>37</v>
      </c>
      <c r="J10" s="106">
        <v>41</v>
      </c>
      <c r="K10" s="106">
        <v>10</v>
      </c>
      <c r="L10" s="106">
        <v>7</v>
      </c>
      <c r="M10" s="106">
        <v>7</v>
      </c>
      <c r="N10" s="106">
        <f t="shared" si="2"/>
        <v>102</v>
      </c>
      <c r="O10" s="106">
        <v>9</v>
      </c>
      <c r="P10" s="106">
        <v>0</v>
      </c>
      <c r="Q10" s="106">
        <v>18</v>
      </c>
      <c r="R10" s="106">
        <v>11</v>
      </c>
      <c r="S10" s="106">
        <v>0</v>
      </c>
      <c r="T10" s="106">
        <v>64</v>
      </c>
    </row>
    <row r="11" spans="1:20" s="49" customFormat="1" ht="15" customHeight="1">
      <c r="A11" s="298"/>
      <c r="B11" s="298"/>
      <c r="C11" s="195">
        <v>6</v>
      </c>
      <c r="D11" s="195" t="s">
        <v>96</v>
      </c>
      <c r="E11" s="106">
        <v>2147</v>
      </c>
      <c r="F11" s="106">
        <f>개황2!G9</f>
        <v>2212</v>
      </c>
      <c r="G11" s="106">
        <f t="shared" si="0"/>
        <v>65</v>
      </c>
      <c r="H11" s="106">
        <f t="shared" si="1"/>
        <v>163</v>
      </c>
      <c r="I11" s="106">
        <f>'성사사목(세례)'!G10</f>
        <v>67</v>
      </c>
      <c r="J11" s="106">
        <v>62</v>
      </c>
      <c r="K11" s="106">
        <v>14</v>
      </c>
      <c r="L11" s="106">
        <v>5</v>
      </c>
      <c r="M11" s="106">
        <v>15</v>
      </c>
      <c r="N11" s="106">
        <f t="shared" si="2"/>
        <v>98</v>
      </c>
      <c r="O11" s="106">
        <v>18</v>
      </c>
      <c r="P11" s="106">
        <v>0</v>
      </c>
      <c r="Q11" s="106">
        <v>66</v>
      </c>
      <c r="R11" s="106">
        <v>13</v>
      </c>
      <c r="S11" s="106">
        <v>0</v>
      </c>
      <c r="T11" s="106">
        <v>1</v>
      </c>
    </row>
    <row r="12" spans="1:20" s="49" customFormat="1" ht="15" customHeight="1">
      <c r="A12" s="298"/>
      <c r="B12" s="298"/>
      <c r="C12" s="19">
        <v>7</v>
      </c>
      <c r="D12" s="19" t="s">
        <v>97</v>
      </c>
      <c r="E12" s="106">
        <v>3210</v>
      </c>
      <c r="F12" s="106">
        <f>개황2!G10</f>
        <v>3212</v>
      </c>
      <c r="G12" s="106">
        <f t="shared" si="0"/>
        <v>2</v>
      </c>
      <c r="H12" s="106">
        <f t="shared" si="1"/>
        <v>81</v>
      </c>
      <c r="I12" s="106">
        <f>'성사사목(세례)'!G11</f>
        <v>43</v>
      </c>
      <c r="J12" s="106">
        <v>24</v>
      </c>
      <c r="K12" s="106">
        <v>9</v>
      </c>
      <c r="L12" s="106">
        <v>0</v>
      </c>
      <c r="M12" s="106">
        <v>5</v>
      </c>
      <c r="N12" s="106">
        <f t="shared" si="2"/>
        <v>79</v>
      </c>
      <c r="O12" s="106">
        <v>15</v>
      </c>
      <c r="P12" s="106">
        <v>0</v>
      </c>
      <c r="Q12" s="106">
        <v>52</v>
      </c>
      <c r="R12" s="106">
        <v>11</v>
      </c>
      <c r="S12" s="106">
        <v>0</v>
      </c>
      <c r="T12" s="106">
        <v>1</v>
      </c>
    </row>
    <row r="13" spans="1:20" s="49" customFormat="1" ht="15" customHeight="1">
      <c r="A13" s="298"/>
      <c r="B13" s="362"/>
      <c r="C13" s="363" t="s">
        <v>354</v>
      </c>
      <c r="D13" s="364"/>
      <c r="E13" s="106">
        <f>SUM(E6:E12)</f>
        <v>17503</v>
      </c>
      <c r="F13" s="106">
        <f aca="true" t="shared" si="3" ref="F13:T13">SUM(F6:F12)</f>
        <v>17721</v>
      </c>
      <c r="G13" s="106">
        <f t="shared" si="3"/>
        <v>218</v>
      </c>
      <c r="H13" s="106">
        <f t="shared" si="3"/>
        <v>874</v>
      </c>
      <c r="I13" s="106">
        <f t="shared" si="3"/>
        <v>353</v>
      </c>
      <c r="J13" s="106">
        <f t="shared" si="3"/>
        <v>359</v>
      </c>
      <c r="K13" s="106">
        <f t="shared" si="3"/>
        <v>83</v>
      </c>
      <c r="L13" s="106">
        <f t="shared" si="3"/>
        <v>18</v>
      </c>
      <c r="M13" s="106">
        <f t="shared" si="3"/>
        <v>61</v>
      </c>
      <c r="N13" s="106">
        <f t="shared" si="3"/>
        <v>656</v>
      </c>
      <c r="O13" s="106">
        <f t="shared" si="3"/>
        <v>87</v>
      </c>
      <c r="P13" s="106">
        <f t="shared" si="3"/>
        <v>40</v>
      </c>
      <c r="Q13" s="106">
        <f t="shared" si="3"/>
        <v>350</v>
      </c>
      <c r="R13" s="106">
        <f t="shared" si="3"/>
        <v>113</v>
      </c>
      <c r="S13" s="106">
        <f t="shared" si="3"/>
        <v>0</v>
      </c>
      <c r="T13" s="106">
        <f t="shared" si="3"/>
        <v>66</v>
      </c>
    </row>
    <row r="14" spans="1:20" s="49" customFormat="1" ht="15" customHeight="1">
      <c r="A14" s="298"/>
      <c r="B14" s="297" t="s">
        <v>341</v>
      </c>
      <c r="C14" s="20">
        <v>8</v>
      </c>
      <c r="D14" s="20" t="s">
        <v>11</v>
      </c>
      <c r="E14" s="106">
        <v>3767</v>
      </c>
      <c r="F14" s="106">
        <f>개황2!G12</f>
        <v>3749</v>
      </c>
      <c r="G14" s="106">
        <f t="shared" si="0"/>
        <v>-18</v>
      </c>
      <c r="H14" s="106">
        <f aca="true" t="shared" si="4" ref="H14:H71">SUM(I14:M14)</f>
        <v>62</v>
      </c>
      <c r="I14" s="106">
        <f>'성사사목(세례)'!G13</f>
        <v>27</v>
      </c>
      <c r="J14" s="106">
        <v>15</v>
      </c>
      <c r="K14" s="106">
        <v>15</v>
      </c>
      <c r="L14" s="106">
        <v>3</v>
      </c>
      <c r="M14" s="106">
        <v>2</v>
      </c>
      <c r="N14" s="106">
        <f t="shared" si="2"/>
        <v>80</v>
      </c>
      <c r="O14" s="106">
        <v>15</v>
      </c>
      <c r="P14" s="106">
        <v>0</v>
      </c>
      <c r="Q14" s="106">
        <v>39</v>
      </c>
      <c r="R14" s="106">
        <v>25</v>
      </c>
      <c r="S14" s="106">
        <v>0</v>
      </c>
      <c r="T14" s="106">
        <v>1</v>
      </c>
    </row>
    <row r="15" spans="1:20" s="49" customFormat="1" ht="15" customHeight="1">
      <c r="A15" s="298"/>
      <c r="B15" s="298"/>
      <c r="C15" s="195">
        <v>9</v>
      </c>
      <c r="D15" s="195" t="s">
        <v>99</v>
      </c>
      <c r="E15" s="106">
        <v>2721</v>
      </c>
      <c r="F15" s="106">
        <f>개황2!G13</f>
        <v>2637</v>
      </c>
      <c r="G15" s="106">
        <f t="shared" si="0"/>
        <v>-84</v>
      </c>
      <c r="H15" s="106">
        <f t="shared" si="4"/>
        <v>68</v>
      </c>
      <c r="I15" s="106">
        <f>'성사사목(세례)'!G14</f>
        <v>35</v>
      </c>
      <c r="J15" s="106">
        <v>17</v>
      </c>
      <c r="K15" s="106">
        <v>10</v>
      </c>
      <c r="L15" s="106">
        <v>6</v>
      </c>
      <c r="M15" s="106">
        <v>0</v>
      </c>
      <c r="N15" s="106">
        <f t="shared" si="2"/>
        <v>152</v>
      </c>
      <c r="O15" s="106">
        <v>14</v>
      </c>
      <c r="P15" s="106">
        <v>0</v>
      </c>
      <c r="Q15" s="106">
        <v>117</v>
      </c>
      <c r="R15" s="106">
        <v>20</v>
      </c>
      <c r="S15" s="106">
        <v>1</v>
      </c>
      <c r="T15" s="106">
        <v>0</v>
      </c>
    </row>
    <row r="16" spans="1:20" s="49" customFormat="1" ht="15" customHeight="1">
      <c r="A16" s="298"/>
      <c r="B16" s="298"/>
      <c r="C16" s="195">
        <v>10</v>
      </c>
      <c r="D16" s="195" t="s">
        <v>12</v>
      </c>
      <c r="E16" s="106">
        <v>4719</v>
      </c>
      <c r="F16" s="106">
        <f>개황2!G14</f>
        <v>4702</v>
      </c>
      <c r="G16" s="106">
        <f t="shared" si="0"/>
        <v>-17</v>
      </c>
      <c r="H16" s="106">
        <f t="shared" si="4"/>
        <v>113</v>
      </c>
      <c r="I16" s="106">
        <f>'성사사목(세례)'!G15</f>
        <v>41</v>
      </c>
      <c r="J16" s="106">
        <v>41</v>
      </c>
      <c r="K16" s="106">
        <v>3</v>
      </c>
      <c r="L16" s="106">
        <v>14</v>
      </c>
      <c r="M16" s="106">
        <v>14</v>
      </c>
      <c r="N16" s="106">
        <f t="shared" si="2"/>
        <v>130</v>
      </c>
      <c r="O16" s="106">
        <v>10</v>
      </c>
      <c r="P16" s="106">
        <v>0</v>
      </c>
      <c r="Q16" s="106">
        <v>60</v>
      </c>
      <c r="R16" s="106">
        <v>50</v>
      </c>
      <c r="S16" s="106">
        <v>3</v>
      </c>
      <c r="T16" s="106">
        <v>7</v>
      </c>
    </row>
    <row r="17" spans="1:20" s="49" customFormat="1" ht="15" customHeight="1">
      <c r="A17" s="298"/>
      <c r="B17" s="298"/>
      <c r="C17" s="195">
        <v>11</v>
      </c>
      <c r="D17" s="195" t="s">
        <v>13</v>
      </c>
      <c r="E17" s="106">
        <v>3188</v>
      </c>
      <c r="F17" s="106">
        <f>개황2!G15</f>
        <v>3215</v>
      </c>
      <c r="G17" s="106">
        <f t="shared" si="0"/>
        <v>27</v>
      </c>
      <c r="H17" s="106">
        <f t="shared" si="4"/>
        <v>151</v>
      </c>
      <c r="I17" s="106">
        <f>'성사사목(세례)'!G16</f>
        <v>61</v>
      </c>
      <c r="J17" s="106">
        <v>42</v>
      </c>
      <c r="K17" s="106">
        <v>16</v>
      </c>
      <c r="L17" s="106">
        <v>16</v>
      </c>
      <c r="M17" s="106">
        <v>16</v>
      </c>
      <c r="N17" s="106">
        <f t="shared" si="2"/>
        <v>124</v>
      </c>
      <c r="O17" s="106">
        <v>12</v>
      </c>
      <c r="P17" s="106">
        <v>1</v>
      </c>
      <c r="Q17" s="106">
        <v>63</v>
      </c>
      <c r="R17" s="106">
        <v>32</v>
      </c>
      <c r="S17" s="106">
        <v>5</v>
      </c>
      <c r="T17" s="106">
        <v>11</v>
      </c>
    </row>
    <row r="18" spans="1:20" s="49" customFormat="1" ht="15" customHeight="1">
      <c r="A18" s="298"/>
      <c r="B18" s="298"/>
      <c r="C18" s="195">
        <v>12</v>
      </c>
      <c r="D18" s="19" t="s">
        <v>15</v>
      </c>
      <c r="E18" s="106">
        <v>3219</v>
      </c>
      <c r="F18" s="106">
        <f>개황2!G16</f>
        <v>3284</v>
      </c>
      <c r="G18" s="106">
        <f t="shared" si="0"/>
        <v>65</v>
      </c>
      <c r="H18" s="106">
        <f t="shared" si="4"/>
        <v>168</v>
      </c>
      <c r="I18" s="106">
        <f>'성사사목(세례)'!G17</f>
        <v>64</v>
      </c>
      <c r="J18" s="106">
        <v>55</v>
      </c>
      <c r="K18" s="106">
        <v>32</v>
      </c>
      <c r="L18" s="106">
        <v>9</v>
      </c>
      <c r="M18" s="106">
        <v>8</v>
      </c>
      <c r="N18" s="106">
        <f t="shared" si="2"/>
        <v>103</v>
      </c>
      <c r="O18" s="106">
        <v>11</v>
      </c>
      <c r="P18" s="106">
        <v>0</v>
      </c>
      <c r="Q18" s="106">
        <v>46</v>
      </c>
      <c r="R18" s="106">
        <v>37</v>
      </c>
      <c r="S18" s="106">
        <v>7</v>
      </c>
      <c r="T18" s="106">
        <v>2</v>
      </c>
    </row>
    <row r="19" spans="1:20" s="49" customFormat="1" ht="15" customHeight="1">
      <c r="A19" s="298"/>
      <c r="B19" s="298"/>
      <c r="C19" s="19">
        <v>13</v>
      </c>
      <c r="D19" s="195" t="s">
        <v>14</v>
      </c>
      <c r="E19" s="106">
        <v>687</v>
      </c>
      <c r="F19" s="106">
        <f>개황2!G17</f>
        <v>762</v>
      </c>
      <c r="G19" s="106">
        <f t="shared" si="0"/>
        <v>75</v>
      </c>
      <c r="H19" s="106">
        <f t="shared" si="4"/>
        <v>95</v>
      </c>
      <c r="I19" s="106">
        <f>'성사사목(세례)'!G18</f>
        <v>33</v>
      </c>
      <c r="J19" s="106">
        <v>48</v>
      </c>
      <c r="K19" s="106">
        <v>8</v>
      </c>
      <c r="L19" s="106">
        <v>6</v>
      </c>
      <c r="M19" s="106">
        <v>0</v>
      </c>
      <c r="N19" s="106">
        <f t="shared" si="2"/>
        <v>20</v>
      </c>
      <c r="O19" s="106">
        <v>6</v>
      </c>
      <c r="P19" s="106">
        <v>0</v>
      </c>
      <c r="Q19" s="106">
        <v>10</v>
      </c>
      <c r="R19" s="106">
        <v>4</v>
      </c>
      <c r="S19" s="106">
        <v>0</v>
      </c>
      <c r="T19" s="106">
        <v>0</v>
      </c>
    </row>
    <row r="20" spans="1:20" s="49" customFormat="1" ht="15" customHeight="1">
      <c r="A20" s="298"/>
      <c r="B20" s="362"/>
      <c r="C20" s="363" t="s">
        <v>354</v>
      </c>
      <c r="D20" s="364"/>
      <c r="E20" s="106">
        <f>SUM(E14:E19)</f>
        <v>18301</v>
      </c>
      <c r="F20" s="106">
        <f aca="true" t="shared" si="5" ref="F20:T20">SUM(F14:F19)</f>
        <v>18349</v>
      </c>
      <c r="G20" s="106">
        <f t="shared" si="5"/>
        <v>48</v>
      </c>
      <c r="H20" s="106">
        <f t="shared" si="5"/>
        <v>657</v>
      </c>
      <c r="I20" s="106">
        <f t="shared" si="5"/>
        <v>261</v>
      </c>
      <c r="J20" s="106">
        <f t="shared" si="5"/>
        <v>218</v>
      </c>
      <c r="K20" s="106">
        <f t="shared" si="5"/>
        <v>84</v>
      </c>
      <c r="L20" s="106">
        <f t="shared" si="5"/>
        <v>54</v>
      </c>
      <c r="M20" s="106">
        <f t="shared" si="5"/>
        <v>40</v>
      </c>
      <c r="N20" s="106">
        <f t="shared" si="5"/>
        <v>609</v>
      </c>
      <c r="O20" s="106">
        <f t="shared" si="5"/>
        <v>68</v>
      </c>
      <c r="P20" s="106">
        <f t="shared" si="5"/>
        <v>1</v>
      </c>
      <c r="Q20" s="106">
        <f t="shared" si="5"/>
        <v>335</v>
      </c>
      <c r="R20" s="106">
        <f t="shared" si="5"/>
        <v>168</v>
      </c>
      <c r="S20" s="106">
        <f t="shared" si="5"/>
        <v>16</v>
      </c>
      <c r="T20" s="106">
        <f t="shared" si="5"/>
        <v>21</v>
      </c>
    </row>
    <row r="21" spans="1:20" s="49" customFormat="1" ht="15" customHeight="1">
      <c r="A21" s="298"/>
      <c r="B21" s="297" t="s">
        <v>342</v>
      </c>
      <c r="C21" s="20">
        <v>14</v>
      </c>
      <c r="D21" s="20" t="s">
        <v>103</v>
      </c>
      <c r="E21" s="106">
        <v>1073</v>
      </c>
      <c r="F21" s="106">
        <f>개황2!G19</f>
        <v>1102</v>
      </c>
      <c r="G21" s="106">
        <f t="shared" si="0"/>
        <v>29</v>
      </c>
      <c r="H21" s="106">
        <f t="shared" si="4"/>
        <v>66</v>
      </c>
      <c r="I21" s="106">
        <f>'성사사목(세례)'!G20</f>
        <v>16</v>
      </c>
      <c r="J21" s="106">
        <v>21</v>
      </c>
      <c r="K21" s="106">
        <v>22</v>
      </c>
      <c r="L21" s="106">
        <v>6</v>
      </c>
      <c r="M21" s="106">
        <v>1</v>
      </c>
      <c r="N21" s="106">
        <f t="shared" si="2"/>
        <v>37</v>
      </c>
      <c r="O21" s="106">
        <v>6</v>
      </c>
      <c r="P21" s="106">
        <v>1</v>
      </c>
      <c r="Q21" s="106">
        <v>6</v>
      </c>
      <c r="R21" s="106">
        <v>24</v>
      </c>
      <c r="S21" s="106">
        <v>0</v>
      </c>
      <c r="T21" s="106">
        <v>0</v>
      </c>
    </row>
    <row r="22" spans="1:20" s="49" customFormat="1" ht="15" customHeight="1">
      <c r="A22" s="298"/>
      <c r="B22" s="298"/>
      <c r="C22" s="195">
        <v>15</v>
      </c>
      <c r="D22" s="195" t="s">
        <v>104</v>
      </c>
      <c r="E22" s="106">
        <v>594</v>
      </c>
      <c r="F22" s="106">
        <f>개황2!G20</f>
        <v>581</v>
      </c>
      <c r="G22" s="106">
        <f t="shared" si="0"/>
        <v>-13</v>
      </c>
      <c r="H22" s="106">
        <f t="shared" si="4"/>
        <v>18</v>
      </c>
      <c r="I22" s="106">
        <f>'성사사목(세례)'!G21</f>
        <v>9</v>
      </c>
      <c r="J22" s="106">
        <v>8</v>
      </c>
      <c r="K22" s="106">
        <v>0</v>
      </c>
      <c r="L22" s="106">
        <v>1</v>
      </c>
      <c r="M22" s="106">
        <v>0</v>
      </c>
      <c r="N22" s="106">
        <f t="shared" si="2"/>
        <v>31</v>
      </c>
      <c r="O22" s="106">
        <v>7</v>
      </c>
      <c r="P22" s="106">
        <v>1</v>
      </c>
      <c r="Q22" s="106">
        <v>20</v>
      </c>
      <c r="R22" s="106">
        <v>3</v>
      </c>
      <c r="S22" s="106">
        <v>0</v>
      </c>
      <c r="T22" s="106">
        <v>0</v>
      </c>
    </row>
    <row r="23" spans="1:20" s="49" customFormat="1" ht="15" customHeight="1">
      <c r="A23" s="298"/>
      <c r="B23" s="298"/>
      <c r="C23" s="195">
        <v>16</v>
      </c>
      <c r="D23" s="195" t="s">
        <v>16</v>
      </c>
      <c r="E23" s="106">
        <v>773</v>
      </c>
      <c r="F23" s="106">
        <f>개황2!G21</f>
        <v>807</v>
      </c>
      <c r="G23" s="106">
        <f t="shared" si="0"/>
        <v>34</v>
      </c>
      <c r="H23" s="106">
        <f t="shared" si="4"/>
        <v>75</v>
      </c>
      <c r="I23" s="106">
        <f>'성사사목(세례)'!G22</f>
        <v>20</v>
      </c>
      <c r="J23" s="106">
        <v>26</v>
      </c>
      <c r="K23" s="106">
        <v>15</v>
      </c>
      <c r="L23" s="106">
        <v>5</v>
      </c>
      <c r="M23" s="106">
        <v>9</v>
      </c>
      <c r="N23" s="106">
        <f t="shared" si="2"/>
        <v>41</v>
      </c>
      <c r="O23" s="106">
        <v>15</v>
      </c>
      <c r="P23" s="106">
        <v>0</v>
      </c>
      <c r="Q23" s="106">
        <v>4</v>
      </c>
      <c r="R23" s="106">
        <v>13</v>
      </c>
      <c r="S23" s="106">
        <v>9</v>
      </c>
      <c r="T23" s="106">
        <v>0</v>
      </c>
    </row>
    <row r="24" spans="1:20" s="49" customFormat="1" ht="15" customHeight="1">
      <c r="A24" s="298"/>
      <c r="B24" s="298"/>
      <c r="C24" s="195">
        <v>17</v>
      </c>
      <c r="D24" s="195" t="s">
        <v>106</v>
      </c>
      <c r="E24" s="106">
        <v>1589</v>
      </c>
      <c r="F24" s="106">
        <f>개황2!G22</f>
        <v>1622</v>
      </c>
      <c r="G24" s="106">
        <f t="shared" si="0"/>
        <v>33</v>
      </c>
      <c r="H24" s="106">
        <f t="shared" si="4"/>
        <v>85</v>
      </c>
      <c r="I24" s="106">
        <f>'성사사목(세례)'!G23</f>
        <v>18</v>
      </c>
      <c r="J24" s="106">
        <v>15</v>
      </c>
      <c r="K24" s="106">
        <v>46</v>
      </c>
      <c r="L24" s="106">
        <v>6</v>
      </c>
      <c r="M24" s="106">
        <v>0</v>
      </c>
      <c r="N24" s="106">
        <f t="shared" si="2"/>
        <v>52</v>
      </c>
      <c r="O24" s="106">
        <v>13</v>
      </c>
      <c r="P24" s="106">
        <v>0</v>
      </c>
      <c r="Q24" s="106">
        <v>11</v>
      </c>
      <c r="R24" s="106">
        <v>28</v>
      </c>
      <c r="S24" s="106">
        <v>0</v>
      </c>
      <c r="T24" s="106">
        <v>0</v>
      </c>
    </row>
    <row r="25" spans="1:20" s="49" customFormat="1" ht="15" customHeight="1">
      <c r="A25" s="298"/>
      <c r="B25" s="298"/>
      <c r="C25" s="195">
        <v>18</v>
      </c>
      <c r="D25" s="195" t="s">
        <v>107</v>
      </c>
      <c r="E25" s="106">
        <v>1313</v>
      </c>
      <c r="F25" s="106">
        <f>개황2!G23</f>
        <v>1356</v>
      </c>
      <c r="G25" s="106">
        <f t="shared" si="0"/>
        <v>43</v>
      </c>
      <c r="H25" s="106">
        <f t="shared" si="4"/>
        <v>68</v>
      </c>
      <c r="I25" s="106">
        <f>'성사사목(세례)'!G24</f>
        <v>22</v>
      </c>
      <c r="J25" s="106">
        <v>39</v>
      </c>
      <c r="K25" s="106">
        <v>4</v>
      </c>
      <c r="L25" s="106">
        <v>3</v>
      </c>
      <c r="M25" s="106">
        <v>0</v>
      </c>
      <c r="N25" s="106">
        <f t="shared" si="2"/>
        <v>25</v>
      </c>
      <c r="O25" s="106">
        <v>4</v>
      </c>
      <c r="P25" s="106">
        <v>0</v>
      </c>
      <c r="Q25" s="106">
        <v>4</v>
      </c>
      <c r="R25" s="106">
        <v>16</v>
      </c>
      <c r="S25" s="106">
        <v>0</v>
      </c>
      <c r="T25" s="106">
        <v>1</v>
      </c>
    </row>
    <row r="26" spans="1:20" s="49" customFormat="1" ht="15" customHeight="1">
      <c r="A26" s="298"/>
      <c r="B26" s="298"/>
      <c r="C26" s="195">
        <v>19</v>
      </c>
      <c r="D26" s="195" t="s">
        <v>108</v>
      </c>
      <c r="E26" s="106">
        <v>2175</v>
      </c>
      <c r="F26" s="106">
        <f>개황2!G24</f>
        <v>2192</v>
      </c>
      <c r="G26" s="106">
        <f t="shared" si="0"/>
        <v>17</v>
      </c>
      <c r="H26" s="106">
        <f t="shared" si="4"/>
        <v>132</v>
      </c>
      <c r="I26" s="106">
        <f>'성사사목(세례)'!G25</f>
        <v>59</v>
      </c>
      <c r="J26" s="106">
        <v>28</v>
      </c>
      <c r="K26" s="106">
        <v>41</v>
      </c>
      <c r="L26" s="106">
        <v>4</v>
      </c>
      <c r="M26" s="106">
        <v>0</v>
      </c>
      <c r="N26" s="106">
        <f t="shared" si="2"/>
        <v>115</v>
      </c>
      <c r="O26" s="106">
        <v>11</v>
      </c>
      <c r="P26" s="106">
        <v>0</v>
      </c>
      <c r="Q26" s="106">
        <v>49</v>
      </c>
      <c r="R26" s="106">
        <v>44</v>
      </c>
      <c r="S26" s="106">
        <v>0</v>
      </c>
      <c r="T26" s="106">
        <v>11</v>
      </c>
    </row>
    <row r="27" spans="1:20" s="49" customFormat="1" ht="15" customHeight="1">
      <c r="A27" s="298"/>
      <c r="B27" s="362"/>
      <c r="C27" s="363" t="s">
        <v>354</v>
      </c>
      <c r="D27" s="364"/>
      <c r="E27" s="106">
        <f>SUM(E21:E26)</f>
        <v>7517</v>
      </c>
      <c r="F27" s="106">
        <f aca="true" t="shared" si="6" ref="F27:T27">SUM(F21:F26)</f>
        <v>7660</v>
      </c>
      <c r="G27" s="106">
        <f t="shared" si="6"/>
        <v>143</v>
      </c>
      <c r="H27" s="106">
        <f t="shared" si="6"/>
        <v>444</v>
      </c>
      <c r="I27" s="106">
        <f t="shared" si="6"/>
        <v>144</v>
      </c>
      <c r="J27" s="106">
        <f t="shared" si="6"/>
        <v>137</v>
      </c>
      <c r="K27" s="106">
        <f t="shared" si="6"/>
        <v>128</v>
      </c>
      <c r="L27" s="106">
        <f t="shared" si="6"/>
        <v>25</v>
      </c>
      <c r="M27" s="106">
        <f t="shared" si="6"/>
        <v>10</v>
      </c>
      <c r="N27" s="106">
        <f t="shared" si="6"/>
        <v>301</v>
      </c>
      <c r="O27" s="106">
        <f t="shared" si="6"/>
        <v>56</v>
      </c>
      <c r="P27" s="106">
        <f t="shared" si="6"/>
        <v>2</v>
      </c>
      <c r="Q27" s="106">
        <f t="shared" si="6"/>
        <v>94</v>
      </c>
      <c r="R27" s="106">
        <f t="shared" si="6"/>
        <v>128</v>
      </c>
      <c r="S27" s="106">
        <f t="shared" si="6"/>
        <v>9</v>
      </c>
      <c r="T27" s="106">
        <f t="shared" si="6"/>
        <v>12</v>
      </c>
    </row>
    <row r="28" spans="1:20" s="49" customFormat="1" ht="15" customHeight="1">
      <c r="A28" s="362"/>
      <c r="B28" s="356" t="s">
        <v>220</v>
      </c>
      <c r="C28" s="356"/>
      <c r="D28" s="293"/>
      <c r="E28" s="106">
        <f>E27+E20+E13</f>
        <v>43321</v>
      </c>
      <c r="F28" s="106">
        <f aca="true" t="shared" si="7" ref="F28:T28">F27+F20+F13</f>
        <v>43730</v>
      </c>
      <c r="G28" s="106">
        <f t="shared" si="7"/>
        <v>409</v>
      </c>
      <c r="H28" s="106">
        <f t="shared" si="7"/>
        <v>1975</v>
      </c>
      <c r="I28" s="106">
        <f t="shared" si="7"/>
        <v>758</v>
      </c>
      <c r="J28" s="106">
        <f t="shared" si="7"/>
        <v>714</v>
      </c>
      <c r="K28" s="106">
        <f t="shared" si="7"/>
        <v>295</v>
      </c>
      <c r="L28" s="106">
        <f t="shared" si="7"/>
        <v>97</v>
      </c>
      <c r="M28" s="106">
        <f t="shared" si="7"/>
        <v>111</v>
      </c>
      <c r="N28" s="106">
        <f t="shared" si="7"/>
        <v>1566</v>
      </c>
      <c r="O28" s="106">
        <f t="shared" si="7"/>
        <v>211</v>
      </c>
      <c r="P28" s="106">
        <f t="shared" si="7"/>
        <v>43</v>
      </c>
      <c r="Q28" s="106">
        <f t="shared" si="7"/>
        <v>779</v>
      </c>
      <c r="R28" s="106">
        <f t="shared" si="7"/>
        <v>409</v>
      </c>
      <c r="S28" s="106">
        <f t="shared" si="7"/>
        <v>25</v>
      </c>
      <c r="T28" s="106">
        <f t="shared" si="7"/>
        <v>99</v>
      </c>
    </row>
    <row r="29" spans="1:20" s="49" customFormat="1" ht="14.25" customHeight="1">
      <c r="A29" s="297" t="s">
        <v>242</v>
      </c>
      <c r="B29" s="297" t="s">
        <v>340</v>
      </c>
      <c r="C29" s="195">
        <v>20</v>
      </c>
      <c r="D29" s="195" t="s">
        <v>17</v>
      </c>
      <c r="E29" s="106">
        <v>4383</v>
      </c>
      <c r="F29" s="106">
        <f>개황2!G27</f>
        <v>4419</v>
      </c>
      <c r="G29" s="106">
        <f t="shared" si="0"/>
        <v>36</v>
      </c>
      <c r="H29" s="106">
        <f t="shared" si="4"/>
        <v>151</v>
      </c>
      <c r="I29" s="106">
        <f>'성사사목(세례)'!G28</f>
        <v>40</v>
      </c>
      <c r="J29" s="106">
        <v>56</v>
      </c>
      <c r="K29" s="106">
        <v>30</v>
      </c>
      <c r="L29" s="106">
        <v>8</v>
      </c>
      <c r="M29" s="106">
        <v>17</v>
      </c>
      <c r="N29" s="106">
        <f t="shared" si="2"/>
        <v>115</v>
      </c>
      <c r="O29" s="106">
        <v>10</v>
      </c>
      <c r="P29" s="106">
        <v>4</v>
      </c>
      <c r="Q29" s="106">
        <v>58</v>
      </c>
      <c r="R29" s="106">
        <v>43</v>
      </c>
      <c r="S29" s="106">
        <v>0</v>
      </c>
      <c r="T29" s="106">
        <v>0</v>
      </c>
    </row>
    <row r="30" spans="1:20" s="49" customFormat="1" ht="14.25" customHeight="1">
      <c r="A30" s="298"/>
      <c r="B30" s="298"/>
      <c r="C30" s="195">
        <v>21</v>
      </c>
      <c r="D30" s="195" t="s">
        <v>18</v>
      </c>
      <c r="E30" s="106">
        <v>3965</v>
      </c>
      <c r="F30" s="106">
        <f>개황2!G28</f>
        <v>4036</v>
      </c>
      <c r="G30" s="106">
        <f t="shared" si="0"/>
        <v>71</v>
      </c>
      <c r="H30" s="106">
        <f t="shared" si="4"/>
        <v>221</v>
      </c>
      <c r="I30" s="106">
        <f>'성사사목(세례)'!G29</f>
        <v>79</v>
      </c>
      <c r="J30" s="106">
        <v>72</v>
      </c>
      <c r="K30" s="106">
        <v>53</v>
      </c>
      <c r="L30" s="106">
        <v>10</v>
      </c>
      <c r="M30" s="106">
        <v>7</v>
      </c>
      <c r="N30" s="106">
        <f t="shared" si="2"/>
        <v>150</v>
      </c>
      <c r="O30" s="106">
        <v>14</v>
      </c>
      <c r="P30" s="106"/>
      <c r="Q30" s="106">
        <v>71</v>
      </c>
      <c r="R30" s="106">
        <v>57</v>
      </c>
      <c r="S30" s="106">
        <v>7</v>
      </c>
      <c r="T30" s="106">
        <v>1</v>
      </c>
    </row>
    <row r="31" spans="1:20" s="49" customFormat="1" ht="14.25" customHeight="1">
      <c r="A31" s="298"/>
      <c r="B31" s="298"/>
      <c r="C31" s="195">
        <v>22</v>
      </c>
      <c r="D31" s="195" t="s">
        <v>112</v>
      </c>
      <c r="E31" s="106">
        <v>2019</v>
      </c>
      <c r="F31" s="106">
        <f>개황2!G29</f>
        <v>2030</v>
      </c>
      <c r="G31" s="106">
        <f t="shared" si="0"/>
        <v>11</v>
      </c>
      <c r="H31" s="106">
        <f t="shared" si="4"/>
        <v>142</v>
      </c>
      <c r="I31" s="106">
        <f>'성사사목(세례)'!G30</f>
        <v>35</v>
      </c>
      <c r="J31" s="106">
        <v>67</v>
      </c>
      <c r="K31" s="106">
        <v>20</v>
      </c>
      <c r="L31" s="106">
        <v>20</v>
      </c>
      <c r="M31" s="106">
        <v>0</v>
      </c>
      <c r="N31" s="106">
        <f t="shared" si="2"/>
        <v>131</v>
      </c>
      <c r="O31" s="106">
        <v>13</v>
      </c>
      <c r="P31" s="106">
        <v>0</v>
      </c>
      <c r="Q31" s="106">
        <v>88</v>
      </c>
      <c r="R31" s="106">
        <v>30</v>
      </c>
      <c r="S31" s="106">
        <v>0</v>
      </c>
      <c r="T31" s="106">
        <v>0</v>
      </c>
    </row>
    <row r="32" spans="1:20" s="49" customFormat="1" ht="14.25" customHeight="1">
      <c r="A32" s="298"/>
      <c r="B32" s="298"/>
      <c r="C32" s="195">
        <v>23</v>
      </c>
      <c r="D32" s="195" t="s">
        <v>343</v>
      </c>
      <c r="E32" s="106">
        <v>2026</v>
      </c>
      <c r="F32" s="106">
        <f>개황2!G30</f>
        <v>2041</v>
      </c>
      <c r="G32" s="106">
        <f t="shared" si="0"/>
        <v>15</v>
      </c>
      <c r="H32" s="106">
        <f t="shared" si="4"/>
        <v>107</v>
      </c>
      <c r="I32" s="106">
        <f>'성사사목(세례)'!G31</f>
        <v>53</v>
      </c>
      <c r="J32" s="106">
        <v>34</v>
      </c>
      <c r="K32" s="106">
        <v>10</v>
      </c>
      <c r="L32" s="106">
        <v>10</v>
      </c>
      <c r="M32" s="106">
        <v>0</v>
      </c>
      <c r="N32" s="106">
        <f t="shared" si="2"/>
        <v>92</v>
      </c>
      <c r="O32" s="106">
        <v>6</v>
      </c>
      <c r="P32" s="106">
        <v>0</v>
      </c>
      <c r="Q32" s="106">
        <v>66</v>
      </c>
      <c r="R32" s="106">
        <v>18</v>
      </c>
      <c r="S32" s="106">
        <v>2</v>
      </c>
      <c r="T32" s="106">
        <v>0</v>
      </c>
    </row>
    <row r="33" spans="1:20" s="49" customFormat="1" ht="14.25" customHeight="1">
      <c r="A33" s="298"/>
      <c r="B33" s="298"/>
      <c r="C33" s="195">
        <v>24</v>
      </c>
      <c r="D33" s="72" t="s">
        <v>344</v>
      </c>
      <c r="E33" s="106">
        <v>1524</v>
      </c>
      <c r="F33" s="106">
        <f>개황2!G31</f>
        <v>1563</v>
      </c>
      <c r="G33" s="106">
        <f t="shared" si="0"/>
        <v>39</v>
      </c>
      <c r="H33" s="106">
        <f t="shared" si="4"/>
        <v>111</v>
      </c>
      <c r="I33" s="106">
        <f>'성사사목(세례)'!G32</f>
        <v>34</v>
      </c>
      <c r="J33" s="106">
        <v>33</v>
      </c>
      <c r="K33" s="106">
        <v>29</v>
      </c>
      <c r="L33" s="106">
        <v>15</v>
      </c>
      <c r="M33" s="106">
        <v>0</v>
      </c>
      <c r="N33" s="106">
        <f t="shared" si="2"/>
        <v>72</v>
      </c>
      <c r="O33" s="106">
        <v>1</v>
      </c>
      <c r="P33" s="106">
        <v>0</v>
      </c>
      <c r="Q33" s="106">
        <v>36</v>
      </c>
      <c r="R33" s="106">
        <v>35</v>
      </c>
      <c r="S33" s="106">
        <v>0</v>
      </c>
      <c r="T33" s="106">
        <v>0</v>
      </c>
    </row>
    <row r="34" spans="1:20" s="49" customFormat="1" ht="14.25" customHeight="1">
      <c r="A34" s="298"/>
      <c r="B34" s="298"/>
      <c r="C34" s="195">
        <v>25</v>
      </c>
      <c r="D34" s="195" t="s">
        <v>219</v>
      </c>
      <c r="E34" s="106">
        <v>1839</v>
      </c>
      <c r="F34" s="106">
        <f>개황2!G32</f>
        <v>1851</v>
      </c>
      <c r="G34" s="106">
        <f t="shared" si="0"/>
        <v>12</v>
      </c>
      <c r="H34" s="106">
        <f t="shared" si="4"/>
        <v>92</v>
      </c>
      <c r="I34" s="106">
        <f>'성사사목(세례)'!G33</f>
        <v>33</v>
      </c>
      <c r="J34" s="106">
        <v>41</v>
      </c>
      <c r="K34" s="106">
        <v>9</v>
      </c>
      <c r="L34" s="106">
        <v>9</v>
      </c>
      <c r="M34" s="106">
        <v>0</v>
      </c>
      <c r="N34" s="106">
        <f t="shared" si="2"/>
        <v>80</v>
      </c>
      <c r="O34" s="106">
        <v>4</v>
      </c>
      <c r="P34" s="106">
        <v>0</v>
      </c>
      <c r="Q34" s="106">
        <v>51</v>
      </c>
      <c r="R34" s="106">
        <v>25</v>
      </c>
      <c r="S34" s="106">
        <v>0</v>
      </c>
      <c r="T34" s="106">
        <v>0</v>
      </c>
    </row>
    <row r="35" spans="1:20" s="49" customFormat="1" ht="14.25" customHeight="1">
      <c r="A35" s="298"/>
      <c r="B35" s="298"/>
      <c r="C35" s="195">
        <v>26</v>
      </c>
      <c r="D35" s="195" t="s">
        <v>20</v>
      </c>
      <c r="E35" s="106">
        <v>1237</v>
      </c>
      <c r="F35" s="106">
        <f>개황2!G33</f>
        <v>1232</v>
      </c>
      <c r="G35" s="106">
        <f t="shared" si="0"/>
        <v>-5</v>
      </c>
      <c r="H35" s="106">
        <f t="shared" si="4"/>
        <v>31</v>
      </c>
      <c r="I35" s="106">
        <f>'성사사목(세례)'!G34</f>
        <v>14</v>
      </c>
      <c r="J35" s="106">
        <v>7</v>
      </c>
      <c r="K35" s="106">
        <v>8</v>
      </c>
      <c r="L35" s="106">
        <v>2</v>
      </c>
      <c r="M35" s="106">
        <v>0</v>
      </c>
      <c r="N35" s="106">
        <f t="shared" si="2"/>
        <v>36</v>
      </c>
      <c r="O35" s="106">
        <v>3</v>
      </c>
      <c r="P35" s="106">
        <v>0</v>
      </c>
      <c r="Q35" s="106">
        <v>28</v>
      </c>
      <c r="R35" s="106">
        <v>5</v>
      </c>
      <c r="S35" s="106">
        <v>0</v>
      </c>
      <c r="T35" s="106">
        <v>0</v>
      </c>
    </row>
    <row r="36" spans="1:20" s="49" customFormat="1" ht="14.25" customHeight="1">
      <c r="A36" s="298"/>
      <c r="B36" s="362"/>
      <c r="C36" s="363" t="s">
        <v>354</v>
      </c>
      <c r="D36" s="364"/>
      <c r="E36" s="106">
        <f>SUM(E29:E35)</f>
        <v>16993</v>
      </c>
      <c r="F36" s="106">
        <f aca="true" t="shared" si="8" ref="F36:T36">SUM(F29:F35)</f>
        <v>17172</v>
      </c>
      <c r="G36" s="106">
        <f t="shared" si="8"/>
        <v>179</v>
      </c>
      <c r="H36" s="106">
        <f t="shared" si="8"/>
        <v>855</v>
      </c>
      <c r="I36" s="106">
        <f t="shared" si="8"/>
        <v>288</v>
      </c>
      <c r="J36" s="106">
        <f t="shared" si="8"/>
        <v>310</v>
      </c>
      <c r="K36" s="106">
        <f t="shared" si="8"/>
        <v>159</v>
      </c>
      <c r="L36" s="106">
        <f t="shared" si="8"/>
        <v>74</v>
      </c>
      <c r="M36" s="106">
        <f t="shared" si="8"/>
        <v>24</v>
      </c>
      <c r="N36" s="106">
        <f t="shared" si="8"/>
        <v>676</v>
      </c>
      <c r="O36" s="106">
        <f t="shared" si="8"/>
        <v>51</v>
      </c>
      <c r="P36" s="106">
        <f t="shared" si="8"/>
        <v>4</v>
      </c>
      <c r="Q36" s="106">
        <f t="shared" si="8"/>
        <v>398</v>
      </c>
      <c r="R36" s="106">
        <f t="shared" si="8"/>
        <v>213</v>
      </c>
      <c r="S36" s="106">
        <f t="shared" si="8"/>
        <v>9</v>
      </c>
      <c r="T36" s="106">
        <f t="shared" si="8"/>
        <v>1</v>
      </c>
    </row>
    <row r="37" spans="1:20" s="49" customFormat="1" ht="14.25" customHeight="1">
      <c r="A37" s="298"/>
      <c r="B37" s="297" t="s">
        <v>341</v>
      </c>
      <c r="C37" s="195">
        <v>27</v>
      </c>
      <c r="D37" s="195" t="s">
        <v>346</v>
      </c>
      <c r="E37" s="106">
        <v>4907</v>
      </c>
      <c r="F37" s="106">
        <f>개황2!G35</f>
        <v>5173</v>
      </c>
      <c r="G37" s="106">
        <f t="shared" si="0"/>
        <v>266</v>
      </c>
      <c r="H37" s="106">
        <f t="shared" si="4"/>
        <v>432</v>
      </c>
      <c r="I37" s="106">
        <f>'성사사목(세례)'!G36</f>
        <v>214</v>
      </c>
      <c r="J37" s="106">
        <v>157</v>
      </c>
      <c r="K37" s="106">
        <v>35</v>
      </c>
      <c r="L37" s="106">
        <v>22</v>
      </c>
      <c r="M37" s="106">
        <v>4</v>
      </c>
      <c r="N37" s="106">
        <f t="shared" si="2"/>
        <v>166</v>
      </c>
      <c r="O37" s="106">
        <v>22</v>
      </c>
      <c r="P37" s="106">
        <v>0</v>
      </c>
      <c r="Q37" s="106">
        <v>104</v>
      </c>
      <c r="R37" s="106">
        <v>39</v>
      </c>
      <c r="S37" s="106">
        <v>0</v>
      </c>
      <c r="T37" s="106">
        <v>1</v>
      </c>
    </row>
    <row r="38" spans="1:20" s="49" customFormat="1" ht="14.25" customHeight="1">
      <c r="A38" s="298"/>
      <c r="B38" s="298"/>
      <c r="C38" s="195">
        <v>28</v>
      </c>
      <c r="D38" s="195" t="s">
        <v>111</v>
      </c>
      <c r="E38" s="106">
        <v>6735</v>
      </c>
      <c r="F38" s="106">
        <f>개황2!G36</f>
        <v>6912</v>
      </c>
      <c r="G38" s="106">
        <f t="shared" si="0"/>
        <v>177</v>
      </c>
      <c r="H38" s="106">
        <f t="shared" si="4"/>
        <v>394</v>
      </c>
      <c r="I38" s="106">
        <f>'성사사목(세례)'!G37</f>
        <v>140</v>
      </c>
      <c r="J38" s="106">
        <v>163</v>
      </c>
      <c r="K38" s="106">
        <v>64</v>
      </c>
      <c r="L38" s="106">
        <v>27</v>
      </c>
      <c r="M38" s="106">
        <v>0</v>
      </c>
      <c r="N38" s="106">
        <f t="shared" si="2"/>
        <v>217</v>
      </c>
      <c r="O38" s="106">
        <v>12</v>
      </c>
      <c r="P38" s="106">
        <v>0</v>
      </c>
      <c r="Q38" s="106">
        <v>112</v>
      </c>
      <c r="R38" s="106">
        <v>90</v>
      </c>
      <c r="S38" s="106">
        <v>3</v>
      </c>
      <c r="T38" s="106">
        <v>0</v>
      </c>
    </row>
    <row r="39" spans="1:20" s="49" customFormat="1" ht="14.25" customHeight="1">
      <c r="A39" s="298"/>
      <c r="B39" s="298"/>
      <c r="C39" s="195">
        <v>29</v>
      </c>
      <c r="D39" s="195" t="s">
        <v>553</v>
      </c>
      <c r="E39" s="106">
        <v>243</v>
      </c>
      <c r="F39" s="106">
        <f>개황2!G37</f>
        <v>246</v>
      </c>
      <c r="G39" s="106">
        <f t="shared" si="0"/>
        <v>3</v>
      </c>
      <c r="H39" s="106">
        <f t="shared" si="4"/>
        <v>15</v>
      </c>
      <c r="I39" s="106">
        <f>'성사사목(세례)'!G38</f>
        <v>9</v>
      </c>
      <c r="J39" s="106">
        <v>0</v>
      </c>
      <c r="K39" s="106">
        <v>5</v>
      </c>
      <c r="L39" s="106">
        <v>1</v>
      </c>
      <c r="M39" s="106">
        <v>0</v>
      </c>
      <c r="N39" s="106">
        <f t="shared" si="2"/>
        <v>12</v>
      </c>
      <c r="O39" s="106">
        <v>6</v>
      </c>
      <c r="P39" s="106">
        <v>0</v>
      </c>
      <c r="Q39" s="106">
        <v>0</v>
      </c>
      <c r="R39" s="106">
        <v>6</v>
      </c>
      <c r="S39" s="106">
        <v>0</v>
      </c>
      <c r="T39" s="106">
        <v>0</v>
      </c>
    </row>
    <row r="40" spans="1:20" s="49" customFormat="1" ht="14.25" customHeight="1">
      <c r="A40" s="298"/>
      <c r="B40" s="298"/>
      <c r="C40" s="195">
        <v>30</v>
      </c>
      <c r="D40" s="195" t="s">
        <v>115</v>
      </c>
      <c r="E40" s="106">
        <v>473</v>
      </c>
      <c r="F40" s="106">
        <f>개황2!G38</f>
        <v>500</v>
      </c>
      <c r="G40" s="106">
        <f t="shared" si="0"/>
        <v>27</v>
      </c>
      <c r="H40" s="106">
        <f t="shared" si="4"/>
        <v>39</v>
      </c>
      <c r="I40" s="106">
        <f>'성사사목(세례)'!G39</f>
        <v>12</v>
      </c>
      <c r="J40" s="106">
        <v>4</v>
      </c>
      <c r="K40" s="106">
        <v>23</v>
      </c>
      <c r="L40" s="106">
        <v>0</v>
      </c>
      <c r="M40" s="106">
        <v>0</v>
      </c>
      <c r="N40" s="106">
        <f t="shared" si="2"/>
        <v>12</v>
      </c>
      <c r="O40" s="106">
        <v>1</v>
      </c>
      <c r="P40" s="106">
        <v>0</v>
      </c>
      <c r="Q40" s="106">
        <v>1</v>
      </c>
      <c r="R40" s="106">
        <v>10</v>
      </c>
      <c r="S40" s="106">
        <v>0</v>
      </c>
      <c r="T40" s="106">
        <v>0</v>
      </c>
    </row>
    <row r="41" spans="1:20" s="49" customFormat="1" ht="14.25" customHeight="1">
      <c r="A41" s="298"/>
      <c r="B41" s="298"/>
      <c r="C41" s="195">
        <v>31</v>
      </c>
      <c r="D41" s="195" t="s">
        <v>21</v>
      </c>
      <c r="E41" s="106">
        <v>975</v>
      </c>
      <c r="F41" s="106">
        <f>개황2!G39</f>
        <v>1010</v>
      </c>
      <c r="G41" s="106">
        <f t="shared" si="0"/>
        <v>35</v>
      </c>
      <c r="H41" s="106">
        <f t="shared" si="4"/>
        <v>87</v>
      </c>
      <c r="I41" s="106">
        <f>'성사사목(세례)'!G40</f>
        <v>29</v>
      </c>
      <c r="J41" s="106">
        <v>26</v>
      </c>
      <c r="K41" s="106">
        <v>16</v>
      </c>
      <c r="L41" s="106">
        <v>8</v>
      </c>
      <c r="M41" s="106">
        <v>8</v>
      </c>
      <c r="N41" s="106">
        <f t="shared" si="2"/>
        <v>52</v>
      </c>
      <c r="O41" s="106">
        <v>5</v>
      </c>
      <c r="P41" s="106">
        <v>0</v>
      </c>
      <c r="Q41" s="106">
        <v>19</v>
      </c>
      <c r="R41" s="106">
        <v>20</v>
      </c>
      <c r="S41" s="106">
        <v>0</v>
      </c>
      <c r="T41" s="106">
        <v>8</v>
      </c>
    </row>
    <row r="42" spans="1:20" s="49" customFormat="1" ht="14.25" customHeight="1">
      <c r="A42" s="298"/>
      <c r="B42" s="298"/>
      <c r="C42" s="195">
        <v>32</v>
      </c>
      <c r="D42" s="195" t="s">
        <v>22</v>
      </c>
      <c r="E42" s="106">
        <v>3160</v>
      </c>
      <c r="F42" s="106">
        <f>개황2!G40</f>
        <v>3239</v>
      </c>
      <c r="G42" s="106">
        <f t="shared" si="0"/>
        <v>79</v>
      </c>
      <c r="H42" s="106">
        <f t="shared" si="4"/>
        <v>195</v>
      </c>
      <c r="I42" s="106">
        <f>'성사사목(세례)'!G41</f>
        <v>87</v>
      </c>
      <c r="J42" s="106">
        <v>59</v>
      </c>
      <c r="K42" s="106">
        <v>15</v>
      </c>
      <c r="L42" s="106">
        <v>1</v>
      </c>
      <c r="M42" s="106">
        <v>33</v>
      </c>
      <c r="N42" s="106">
        <f t="shared" si="2"/>
        <v>116</v>
      </c>
      <c r="O42" s="106">
        <v>24</v>
      </c>
      <c r="P42" s="106">
        <v>0</v>
      </c>
      <c r="Q42" s="106">
        <v>57</v>
      </c>
      <c r="R42" s="106">
        <v>33</v>
      </c>
      <c r="S42" s="106">
        <v>0</v>
      </c>
      <c r="T42" s="106">
        <v>2</v>
      </c>
    </row>
    <row r="43" spans="1:20" s="49" customFormat="1" ht="14.25" customHeight="1">
      <c r="A43" s="298"/>
      <c r="B43" s="298"/>
      <c r="C43" s="195">
        <v>33</v>
      </c>
      <c r="D43" s="195" t="s">
        <v>116</v>
      </c>
      <c r="E43" s="106">
        <v>2624</v>
      </c>
      <c r="F43" s="106">
        <f>개황2!G41</f>
        <v>2631</v>
      </c>
      <c r="G43" s="106">
        <f t="shared" si="0"/>
        <v>7</v>
      </c>
      <c r="H43" s="106">
        <f t="shared" si="4"/>
        <v>115</v>
      </c>
      <c r="I43" s="106">
        <f>'성사사목(세례)'!G42</f>
        <v>37</v>
      </c>
      <c r="J43" s="106">
        <v>39</v>
      </c>
      <c r="K43" s="106">
        <v>26</v>
      </c>
      <c r="L43" s="106">
        <v>2</v>
      </c>
      <c r="M43" s="106">
        <v>11</v>
      </c>
      <c r="N43" s="106">
        <f t="shared" si="2"/>
        <v>108</v>
      </c>
      <c r="O43" s="106">
        <v>13</v>
      </c>
      <c r="P43" s="106">
        <v>0</v>
      </c>
      <c r="Q43" s="106">
        <v>30</v>
      </c>
      <c r="R43" s="106">
        <v>65</v>
      </c>
      <c r="S43" s="106">
        <v>0</v>
      </c>
      <c r="T43" s="106">
        <v>0</v>
      </c>
    </row>
    <row r="44" spans="1:20" s="49" customFormat="1" ht="14.25" customHeight="1">
      <c r="A44" s="298"/>
      <c r="B44" s="298"/>
      <c r="C44" s="195">
        <v>34</v>
      </c>
      <c r="D44" s="195" t="s">
        <v>529</v>
      </c>
      <c r="E44" s="106">
        <v>357</v>
      </c>
      <c r="F44" s="106">
        <f>개황2!G42</f>
        <v>358</v>
      </c>
      <c r="G44" s="106">
        <f t="shared" si="0"/>
        <v>1</v>
      </c>
      <c r="H44" s="106">
        <f t="shared" si="4"/>
        <v>14</v>
      </c>
      <c r="I44" s="106">
        <f>'성사사목(세례)'!G43</f>
        <v>9</v>
      </c>
      <c r="J44" s="106">
        <v>4</v>
      </c>
      <c r="K44" s="106">
        <v>1</v>
      </c>
      <c r="L44" s="106">
        <v>0</v>
      </c>
      <c r="M44" s="106">
        <v>0</v>
      </c>
      <c r="N44" s="106">
        <f t="shared" si="2"/>
        <v>13</v>
      </c>
      <c r="O44" s="106">
        <v>4</v>
      </c>
      <c r="P44" s="106">
        <v>0</v>
      </c>
      <c r="Q44" s="106">
        <v>0</v>
      </c>
      <c r="R44" s="106">
        <v>9</v>
      </c>
      <c r="S44" s="106">
        <v>0</v>
      </c>
      <c r="T44" s="106">
        <v>0</v>
      </c>
    </row>
    <row r="45" spans="1:20" s="49" customFormat="1" ht="14.25" customHeight="1">
      <c r="A45" s="298"/>
      <c r="B45" s="298"/>
      <c r="C45" s="195">
        <v>35</v>
      </c>
      <c r="D45" s="195" t="s">
        <v>241</v>
      </c>
      <c r="E45" s="106">
        <v>1008</v>
      </c>
      <c r="F45" s="106">
        <f>개황2!G43</f>
        <v>1034</v>
      </c>
      <c r="G45" s="106">
        <f t="shared" si="0"/>
        <v>26</v>
      </c>
      <c r="H45" s="106">
        <f t="shared" si="4"/>
        <v>85</v>
      </c>
      <c r="I45" s="106">
        <f>'성사사목(세례)'!G44</f>
        <v>29</v>
      </c>
      <c r="J45" s="106">
        <v>33</v>
      </c>
      <c r="K45" s="106">
        <v>14</v>
      </c>
      <c r="L45" s="106">
        <v>9</v>
      </c>
      <c r="M45" s="106">
        <v>0</v>
      </c>
      <c r="N45" s="106">
        <f t="shared" si="2"/>
        <v>59</v>
      </c>
      <c r="O45" s="106">
        <v>4</v>
      </c>
      <c r="P45" s="106">
        <v>1</v>
      </c>
      <c r="Q45" s="106">
        <v>35</v>
      </c>
      <c r="R45" s="106">
        <v>19</v>
      </c>
      <c r="S45" s="106">
        <v>0</v>
      </c>
      <c r="T45" s="106">
        <v>0</v>
      </c>
    </row>
    <row r="46" spans="1:20" s="49" customFormat="1" ht="14.25" customHeight="1">
      <c r="A46" s="298"/>
      <c r="B46" s="362"/>
      <c r="C46" s="363" t="s">
        <v>354</v>
      </c>
      <c r="D46" s="364"/>
      <c r="E46" s="106">
        <f>SUM(E37:E45)</f>
        <v>20482</v>
      </c>
      <c r="F46" s="106">
        <f aca="true" t="shared" si="9" ref="F46:T46">SUM(F37:F45)</f>
        <v>21103</v>
      </c>
      <c r="G46" s="106">
        <f t="shared" si="9"/>
        <v>621</v>
      </c>
      <c r="H46" s="106">
        <f t="shared" si="9"/>
        <v>1376</v>
      </c>
      <c r="I46" s="106">
        <f t="shared" si="9"/>
        <v>566</v>
      </c>
      <c r="J46" s="106">
        <f t="shared" si="9"/>
        <v>485</v>
      </c>
      <c r="K46" s="106">
        <f t="shared" si="9"/>
        <v>199</v>
      </c>
      <c r="L46" s="106">
        <f t="shared" si="9"/>
        <v>70</v>
      </c>
      <c r="M46" s="106">
        <f t="shared" si="9"/>
        <v>56</v>
      </c>
      <c r="N46" s="106">
        <f t="shared" si="9"/>
        <v>755</v>
      </c>
      <c r="O46" s="106">
        <f t="shared" si="9"/>
        <v>91</v>
      </c>
      <c r="P46" s="106">
        <f t="shared" si="9"/>
        <v>1</v>
      </c>
      <c r="Q46" s="106">
        <f t="shared" si="9"/>
        <v>358</v>
      </c>
      <c r="R46" s="106">
        <f t="shared" si="9"/>
        <v>291</v>
      </c>
      <c r="S46" s="106">
        <f t="shared" si="9"/>
        <v>3</v>
      </c>
      <c r="T46" s="106">
        <f t="shared" si="9"/>
        <v>11</v>
      </c>
    </row>
    <row r="47" spans="1:20" s="49" customFormat="1" ht="14.25" customHeight="1">
      <c r="A47" s="298"/>
      <c r="B47" s="297" t="s">
        <v>342</v>
      </c>
      <c r="C47" s="195">
        <v>36</v>
      </c>
      <c r="D47" s="195" t="s">
        <v>23</v>
      </c>
      <c r="E47" s="106">
        <v>2570</v>
      </c>
      <c r="F47" s="106">
        <f>개황2!G45</f>
        <v>2638</v>
      </c>
      <c r="G47" s="106">
        <f t="shared" si="0"/>
        <v>68</v>
      </c>
      <c r="H47" s="106">
        <f t="shared" si="4"/>
        <v>172</v>
      </c>
      <c r="I47" s="106">
        <f>'성사사목(세례)'!G46</f>
        <v>52</v>
      </c>
      <c r="J47" s="106">
        <v>67</v>
      </c>
      <c r="K47" s="106">
        <v>25</v>
      </c>
      <c r="L47" s="106">
        <v>14</v>
      </c>
      <c r="M47" s="106">
        <v>14</v>
      </c>
      <c r="N47" s="106">
        <f t="shared" si="2"/>
        <v>104</v>
      </c>
      <c r="O47" s="106">
        <v>14</v>
      </c>
      <c r="P47" s="106">
        <v>0</v>
      </c>
      <c r="Q47" s="106">
        <v>46</v>
      </c>
      <c r="R47" s="106">
        <v>32</v>
      </c>
      <c r="S47" s="106">
        <v>7</v>
      </c>
      <c r="T47" s="106">
        <v>5</v>
      </c>
    </row>
    <row r="48" spans="1:20" s="49" customFormat="1" ht="14.25" customHeight="1">
      <c r="A48" s="298"/>
      <c r="B48" s="298"/>
      <c r="C48" s="195">
        <v>37</v>
      </c>
      <c r="D48" s="195" t="s">
        <v>24</v>
      </c>
      <c r="E48" s="106">
        <v>3710</v>
      </c>
      <c r="F48" s="106">
        <f>개황2!G46</f>
        <v>3753</v>
      </c>
      <c r="G48" s="106">
        <f t="shared" si="0"/>
        <v>43</v>
      </c>
      <c r="H48" s="106">
        <f t="shared" si="4"/>
        <v>184</v>
      </c>
      <c r="I48" s="106">
        <f>'성사사목(세례)'!G47</f>
        <v>55</v>
      </c>
      <c r="J48" s="106">
        <v>67</v>
      </c>
      <c r="K48" s="106">
        <v>41</v>
      </c>
      <c r="L48" s="106">
        <v>21</v>
      </c>
      <c r="M48" s="106">
        <v>0</v>
      </c>
      <c r="N48" s="106">
        <f t="shared" si="2"/>
        <v>141</v>
      </c>
      <c r="O48" s="106">
        <v>18</v>
      </c>
      <c r="P48" s="106">
        <v>0</v>
      </c>
      <c r="Q48" s="106">
        <v>57</v>
      </c>
      <c r="R48" s="106">
        <v>65</v>
      </c>
      <c r="S48" s="106">
        <v>1</v>
      </c>
      <c r="T48" s="106">
        <v>0</v>
      </c>
    </row>
    <row r="49" spans="1:20" s="49" customFormat="1" ht="14.25" customHeight="1">
      <c r="A49" s="298"/>
      <c r="B49" s="298"/>
      <c r="C49" s="195">
        <v>38</v>
      </c>
      <c r="D49" s="195" t="s">
        <v>25</v>
      </c>
      <c r="E49" s="106">
        <v>2815</v>
      </c>
      <c r="F49" s="106">
        <f>개황2!G47</f>
        <v>2810</v>
      </c>
      <c r="G49" s="106">
        <f t="shared" si="0"/>
        <v>-5</v>
      </c>
      <c r="H49" s="106">
        <f t="shared" si="4"/>
        <v>56</v>
      </c>
      <c r="I49" s="106">
        <f>'성사사목(세례)'!G48</f>
        <v>21</v>
      </c>
      <c r="J49" s="106">
        <v>24</v>
      </c>
      <c r="K49" s="106">
        <v>8</v>
      </c>
      <c r="L49" s="106">
        <v>0</v>
      </c>
      <c r="M49" s="106">
        <v>3</v>
      </c>
      <c r="N49" s="106">
        <f>SUM(O49:T49)</f>
        <v>61</v>
      </c>
      <c r="O49" s="106">
        <v>10</v>
      </c>
      <c r="P49" s="106">
        <v>0</v>
      </c>
      <c r="Q49" s="106">
        <v>21</v>
      </c>
      <c r="R49" s="106">
        <v>29</v>
      </c>
      <c r="S49" s="106">
        <v>0</v>
      </c>
      <c r="T49" s="106">
        <v>1</v>
      </c>
    </row>
    <row r="50" spans="1:20" s="49" customFormat="1" ht="14.25" customHeight="1">
      <c r="A50" s="298"/>
      <c r="B50" s="298"/>
      <c r="C50" s="195">
        <v>39</v>
      </c>
      <c r="D50" s="195" t="s">
        <v>480</v>
      </c>
      <c r="E50" s="106">
        <v>1041</v>
      </c>
      <c r="F50" s="106">
        <f>개황2!G48</f>
        <v>1074</v>
      </c>
      <c r="G50" s="106">
        <f t="shared" si="0"/>
        <v>33</v>
      </c>
      <c r="H50" s="106">
        <f t="shared" si="4"/>
        <v>93</v>
      </c>
      <c r="I50" s="106">
        <f>'성사사목(세례)'!G49</f>
        <v>18</v>
      </c>
      <c r="J50" s="106">
        <v>18</v>
      </c>
      <c r="K50" s="106">
        <v>55</v>
      </c>
      <c r="L50" s="106">
        <v>2</v>
      </c>
      <c r="M50" s="106">
        <v>0</v>
      </c>
      <c r="N50" s="106">
        <f t="shared" si="2"/>
        <v>60</v>
      </c>
      <c r="O50" s="106">
        <v>4</v>
      </c>
      <c r="P50" s="106">
        <v>0</v>
      </c>
      <c r="Q50" s="106">
        <v>20</v>
      </c>
      <c r="R50" s="106">
        <v>36</v>
      </c>
      <c r="S50" s="106">
        <v>0</v>
      </c>
      <c r="T50" s="106">
        <v>0</v>
      </c>
    </row>
    <row r="51" spans="1:20" s="49" customFormat="1" ht="14.25" customHeight="1">
      <c r="A51" s="298"/>
      <c r="B51" s="298"/>
      <c r="C51" s="195">
        <v>40</v>
      </c>
      <c r="D51" s="195" t="s">
        <v>26</v>
      </c>
      <c r="E51" s="106">
        <v>4127</v>
      </c>
      <c r="F51" s="106">
        <f>개황2!G49</f>
        <v>4178</v>
      </c>
      <c r="G51" s="106">
        <f t="shared" si="0"/>
        <v>51</v>
      </c>
      <c r="H51" s="106">
        <f t="shared" si="4"/>
        <v>130</v>
      </c>
      <c r="I51" s="106">
        <f>'성사사목(세례)'!G50</f>
        <v>52</v>
      </c>
      <c r="J51" s="106">
        <v>36</v>
      </c>
      <c r="K51" s="106">
        <v>26</v>
      </c>
      <c r="L51" s="106">
        <v>14</v>
      </c>
      <c r="M51" s="106">
        <v>2</v>
      </c>
      <c r="N51" s="106">
        <f t="shared" si="2"/>
        <v>79</v>
      </c>
      <c r="O51" s="106">
        <v>12</v>
      </c>
      <c r="P51" s="106">
        <v>0</v>
      </c>
      <c r="Q51" s="106">
        <v>39</v>
      </c>
      <c r="R51" s="106">
        <v>27</v>
      </c>
      <c r="S51" s="106">
        <v>1</v>
      </c>
      <c r="T51" s="106">
        <v>0</v>
      </c>
    </row>
    <row r="52" spans="1:20" s="49" customFormat="1" ht="14.25" customHeight="1">
      <c r="A52" s="298"/>
      <c r="B52" s="362"/>
      <c r="C52" s="363" t="s">
        <v>354</v>
      </c>
      <c r="D52" s="364"/>
      <c r="E52" s="106">
        <f>SUM(E47:E51)</f>
        <v>14263</v>
      </c>
      <c r="F52" s="106">
        <f aca="true" t="shared" si="10" ref="F52:T52">SUM(F47:F51)</f>
        <v>14453</v>
      </c>
      <c r="G52" s="106">
        <f t="shared" si="10"/>
        <v>190</v>
      </c>
      <c r="H52" s="106">
        <f t="shared" si="10"/>
        <v>635</v>
      </c>
      <c r="I52" s="106">
        <f t="shared" si="10"/>
        <v>198</v>
      </c>
      <c r="J52" s="106">
        <f t="shared" si="10"/>
        <v>212</v>
      </c>
      <c r="K52" s="106">
        <f t="shared" si="10"/>
        <v>155</v>
      </c>
      <c r="L52" s="106">
        <f t="shared" si="10"/>
        <v>51</v>
      </c>
      <c r="M52" s="106">
        <f t="shared" si="10"/>
        <v>19</v>
      </c>
      <c r="N52" s="106">
        <f t="shared" si="10"/>
        <v>445</v>
      </c>
      <c r="O52" s="106">
        <f t="shared" si="10"/>
        <v>58</v>
      </c>
      <c r="P52" s="106">
        <f t="shared" si="10"/>
        <v>0</v>
      </c>
      <c r="Q52" s="106">
        <f t="shared" si="10"/>
        <v>183</v>
      </c>
      <c r="R52" s="106">
        <f t="shared" si="10"/>
        <v>189</v>
      </c>
      <c r="S52" s="106">
        <f t="shared" si="10"/>
        <v>9</v>
      </c>
      <c r="T52" s="106">
        <f t="shared" si="10"/>
        <v>6</v>
      </c>
    </row>
    <row r="53" spans="1:20" s="49" customFormat="1" ht="15" customHeight="1">
      <c r="A53" s="362"/>
      <c r="B53" s="356" t="s">
        <v>220</v>
      </c>
      <c r="C53" s="356"/>
      <c r="D53" s="293"/>
      <c r="E53" s="106">
        <f>E52+E46+E36</f>
        <v>51738</v>
      </c>
      <c r="F53" s="106">
        <f aca="true" t="shared" si="11" ref="F53:T53">F52+F46+F36</f>
        <v>52728</v>
      </c>
      <c r="G53" s="106">
        <f t="shared" si="11"/>
        <v>990</v>
      </c>
      <c r="H53" s="106">
        <f t="shared" si="11"/>
        <v>2866</v>
      </c>
      <c r="I53" s="106">
        <f t="shared" si="11"/>
        <v>1052</v>
      </c>
      <c r="J53" s="106">
        <f t="shared" si="11"/>
        <v>1007</v>
      </c>
      <c r="K53" s="106">
        <f t="shared" si="11"/>
        <v>513</v>
      </c>
      <c r="L53" s="106">
        <f t="shared" si="11"/>
        <v>195</v>
      </c>
      <c r="M53" s="106">
        <f t="shared" si="11"/>
        <v>99</v>
      </c>
      <c r="N53" s="106">
        <f t="shared" si="11"/>
        <v>1876</v>
      </c>
      <c r="O53" s="106">
        <f t="shared" si="11"/>
        <v>200</v>
      </c>
      <c r="P53" s="106">
        <f t="shared" si="11"/>
        <v>5</v>
      </c>
      <c r="Q53" s="106">
        <f t="shared" si="11"/>
        <v>939</v>
      </c>
      <c r="R53" s="106">
        <f t="shared" si="11"/>
        <v>693</v>
      </c>
      <c r="S53" s="106">
        <f t="shared" si="11"/>
        <v>21</v>
      </c>
      <c r="T53" s="106">
        <f t="shared" si="11"/>
        <v>18</v>
      </c>
    </row>
    <row r="54" spans="1:20" s="49" customFormat="1" ht="15.75" customHeight="1">
      <c r="A54" s="371" t="s">
        <v>351</v>
      </c>
      <c r="B54" s="297" t="s">
        <v>340</v>
      </c>
      <c r="C54" s="195">
        <v>41</v>
      </c>
      <c r="D54" s="195" t="s">
        <v>27</v>
      </c>
      <c r="E54" s="106">
        <v>1984</v>
      </c>
      <c r="F54" s="106">
        <f>개황2!G52</f>
        <v>1996</v>
      </c>
      <c r="G54" s="106">
        <f t="shared" si="0"/>
        <v>12</v>
      </c>
      <c r="H54" s="106">
        <f t="shared" si="4"/>
        <v>80</v>
      </c>
      <c r="I54" s="106">
        <f>'성사사목(세례)'!G53</f>
        <v>25</v>
      </c>
      <c r="J54" s="106">
        <v>32</v>
      </c>
      <c r="K54" s="106">
        <v>11</v>
      </c>
      <c r="L54" s="106">
        <v>6</v>
      </c>
      <c r="M54" s="106">
        <v>6</v>
      </c>
      <c r="N54" s="106">
        <f t="shared" si="2"/>
        <v>68</v>
      </c>
      <c r="O54" s="106">
        <v>7</v>
      </c>
      <c r="P54" s="106">
        <v>0</v>
      </c>
      <c r="Q54" s="106">
        <v>36</v>
      </c>
      <c r="R54" s="106">
        <v>20</v>
      </c>
      <c r="S54" s="106">
        <v>0</v>
      </c>
      <c r="T54" s="106">
        <v>5</v>
      </c>
    </row>
    <row r="55" spans="1:20" s="49" customFormat="1" ht="15.75" customHeight="1">
      <c r="A55" s="365"/>
      <c r="B55" s="298"/>
      <c r="C55" s="195">
        <v>42</v>
      </c>
      <c r="D55" s="195" t="s">
        <v>123</v>
      </c>
      <c r="E55" s="106">
        <v>2802</v>
      </c>
      <c r="F55" s="106">
        <f>개황2!G53</f>
        <v>2809</v>
      </c>
      <c r="G55" s="106">
        <f t="shared" si="0"/>
        <v>7</v>
      </c>
      <c r="H55" s="106">
        <f t="shared" si="4"/>
        <v>82</v>
      </c>
      <c r="I55" s="106">
        <f>'성사사목(세례)'!G54</f>
        <v>25</v>
      </c>
      <c r="J55" s="106">
        <v>41</v>
      </c>
      <c r="K55" s="106">
        <v>16</v>
      </c>
      <c r="L55" s="106"/>
      <c r="M55" s="106">
        <v>0</v>
      </c>
      <c r="N55" s="106">
        <f t="shared" si="2"/>
        <v>75</v>
      </c>
      <c r="O55" s="106">
        <v>8</v>
      </c>
      <c r="P55" s="106">
        <v>0</v>
      </c>
      <c r="Q55" s="106">
        <v>33</v>
      </c>
      <c r="R55" s="106">
        <v>34</v>
      </c>
      <c r="S55" s="106"/>
      <c r="T55" s="106">
        <v>0</v>
      </c>
    </row>
    <row r="56" spans="1:20" s="49" customFormat="1" ht="15.75" customHeight="1">
      <c r="A56" s="365"/>
      <c r="B56" s="298"/>
      <c r="C56" s="195">
        <v>43</v>
      </c>
      <c r="D56" s="195" t="s">
        <v>28</v>
      </c>
      <c r="E56" s="106">
        <v>4769</v>
      </c>
      <c r="F56" s="106">
        <f>개황2!G54</f>
        <v>4920</v>
      </c>
      <c r="G56" s="106">
        <f t="shared" si="0"/>
        <v>151</v>
      </c>
      <c r="H56" s="106">
        <f t="shared" si="4"/>
        <v>304</v>
      </c>
      <c r="I56" s="106">
        <f>'성사사목(세례)'!G55</f>
        <v>106</v>
      </c>
      <c r="J56" s="106">
        <v>107</v>
      </c>
      <c r="K56" s="106">
        <v>45</v>
      </c>
      <c r="L56" s="106">
        <v>46</v>
      </c>
      <c r="M56" s="106">
        <v>0</v>
      </c>
      <c r="N56" s="106">
        <f t="shared" si="2"/>
        <v>153</v>
      </c>
      <c r="O56" s="106">
        <v>21</v>
      </c>
      <c r="P56" s="106">
        <v>102</v>
      </c>
      <c r="Q56" s="106">
        <v>28</v>
      </c>
      <c r="R56" s="106">
        <v>2</v>
      </c>
      <c r="S56" s="106">
        <v>0</v>
      </c>
      <c r="T56" s="106">
        <v>0</v>
      </c>
    </row>
    <row r="57" spans="1:20" s="49" customFormat="1" ht="15.75" customHeight="1">
      <c r="A57" s="365"/>
      <c r="B57" s="298"/>
      <c r="C57" s="195">
        <v>44</v>
      </c>
      <c r="D57" s="195" t="s">
        <v>29</v>
      </c>
      <c r="E57" s="106">
        <v>2770</v>
      </c>
      <c r="F57" s="106">
        <f>개황2!G55</f>
        <v>2757</v>
      </c>
      <c r="G57" s="106">
        <f t="shared" si="0"/>
        <v>-13</v>
      </c>
      <c r="H57" s="106">
        <f t="shared" si="4"/>
        <v>95</v>
      </c>
      <c r="I57" s="106">
        <f>'성사사목(세례)'!G56</f>
        <v>29</v>
      </c>
      <c r="J57" s="106">
        <v>31</v>
      </c>
      <c r="K57" s="106">
        <v>11</v>
      </c>
      <c r="L57" s="106">
        <v>6</v>
      </c>
      <c r="M57" s="106">
        <v>18</v>
      </c>
      <c r="N57" s="106">
        <f t="shared" si="2"/>
        <v>108</v>
      </c>
      <c r="O57" s="106">
        <v>20</v>
      </c>
      <c r="P57" s="106">
        <v>1</v>
      </c>
      <c r="Q57" s="106">
        <v>61</v>
      </c>
      <c r="R57" s="106">
        <v>16</v>
      </c>
      <c r="S57" s="106">
        <v>0</v>
      </c>
      <c r="T57" s="106">
        <v>10</v>
      </c>
    </row>
    <row r="58" spans="1:20" s="49" customFormat="1" ht="15.75" customHeight="1">
      <c r="A58" s="365"/>
      <c r="B58" s="298"/>
      <c r="C58" s="195">
        <v>45</v>
      </c>
      <c r="D58" s="195" t="s">
        <v>127</v>
      </c>
      <c r="E58" s="106">
        <v>2655</v>
      </c>
      <c r="F58" s="106">
        <f>개황2!G56</f>
        <v>2679</v>
      </c>
      <c r="G58" s="106">
        <f t="shared" si="0"/>
        <v>24</v>
      </c>
      <c r="H58" s="106">
        <f t="shared" si="4"/>
        <v>94</v>
      </c>
      <c r="I58" s="106">
        <f>'성사사목(세례)'!G57</f>
        <v>35</v>
      </c>
      <c r="J58" s="106">
        <v>30</v>
      </c>
      <c r="K58" s="106">
        <v>27</v>
      </c>
      <c r="L58" s="106">
        <v>0</v>
      </c>
      <c r="M58" s="106">
        <v>2</v>
      </c>
      <c r="N58" s="106">
        <f t="shared" si="2"/>
        <v>70</v>
      </c>
      <c r="O58" s="106">
        <v>10</v>
      </c>
      <c r="P58" s="106">
        <v>0</v>
      </c>
      <c r="Q58" s="106">
        <v>49</v>
      </c>
      <c r="R58" s="106">
        <v>11</v>
      </c>
      <c r="S58" s="106">
        <v>0</v>
      </c>
      <c r="T58" s="106">
        <v>0</v>
      </c>
    </row>
    <row r="59" spans="1:20" s="49" customFormat="1" ht="15.75" customHeight="1">
      <c r="A59" s="365"/>
      <c r="B59" s="365"/>
      <c r="C59" s="363" t="s">
        <v>354</v>
      </c>
      <c r="D59" s="366"/>
      <c r="E59" s="106">
        <f>SUM(E54:E58)</f>
        <v>14980</v>
      </c>
      <c r="F59" s="106">
        <f aca="true" t="shared" si="12" ref="F59:T59">SUM(F54:F58)</f>
        <v>15161</v>
      </c>
      <c r="G59" s="106">
        <f t="shared" si="12"/>
        <v>181</v>
      </c>
      <c r="H59" s="106">
        <f t="shared" si="12"/>
        <v>655</v>
      </c>
      <c r="I59" s="106">
        <f t="shared" si="12"/>
        <v>220</v>
      </c>
      <c r="J59" s="106">
        <f t="shared" si="12"/>
        <v>241</v>
      </c>
      <c r="K59" s="106">
        <f t="shared" si="12"/>
        <v>110</v>
      </c>
      <c r="L59" s="106">
        <f t="shared" si="12"/>
        <v>58</v>
      </c>
      <c r="M59" s="106">
        <f t="shared" si="12"/>
        <v>26</v>
      </c>
      <c r="N59" s="106">
        <f t="shared" si="12"/>
        <v>474</v>
      </c>
      <c r="O59" s="106">
        <f t="shared" si="12"/>
        <v>66</v>
      </c>
      <c r="P59" s="106">
        <f t="shared" si="12"/>
        <v>103</v>
      </c>
      <c r="Q59" s="106">
        <f t="shared" si="12"/>
        <v>207</v>
      </c>
      <c r="R59" s="106">
        <f t="shared" si="12"/>
        <v>83</v>
      </c>
      <c r="S59" s="106">
        <f t="shared" si="12"/>
        <v>0</v>
      </c>
      <c r="T59" s="106">
        <f t="shared" si="12"/>
        <v>15</v>
      </c>
    </row>
    <row r="60" spans="1:20" s="49" customFormat="1" ht="15.75" customHeight="1">
      <c r="A60" s="365"/>
      <c r="B60" s="297" t="s">
        <v>341</v>
      </c>
      <c r="C60" s="195">
        <v>46</v>
      </c>
      <c r="D60" s="12" t="s">
        <v>555</v>
      </c>
      <c r="E60" s="106">
        <v>1158</v>
      </c>
      <c r="F60" s="106">
        <f>개황2!G58</f>
        <v>1212</v>
      </c>
      <c r="G60" s="106">
        <f t="shared" si="0"/>
        <v>54</v>
      </c>
      <c r="H60" s="106">
        <f t="shared" si="4"/>
        <v>123</v>
      </c>
      <c r="I60" s="106">
        <f>'성사사목(세례)'!G59</f>
        <v>27</v>
      </c>
      <c r="J60" s="106">
        <v>58</v>
      </c>
      <c r="K60" s="106">
        <v>17</v>
      </c>
      <c r="L60" s="106">
        <v>11</v>
      </c>
      <c r="M60" s="106">
        <v>10</v>
      </c>
      <c r="N60" s="106">
        <f t="shared" si="2"/>
        <v>69</v>
      </c>
      <c r="O60" s="106">
        <v>6</v>
      </c>
      <c r="P60" s="106">
        <v>0</v>
      </c>
      <c r="Q60" s="106">
        <v>26</v>
      </c>
      <c r="R60" s="106">
        <v>24</v>
      </c>
      <c r="S60" s="106">
        <v>0</v>
      </c>
      <c r="T60" s="106">
        <v>13</v>
      </c>
    </row>
    <row r="61" spans="1:20" s="49" customFormat="1" ht="15.75" customHeight="1">
      <c r="A61" s="365"/>
      <c r="B61" s="298"/>
      <c r="C61" s="195">
        <v>47</v>
      </c>
      <c r="D61" s="195" t="s">
        <v>505</v>
      </c>
      <c r="E61" s="106">
        <v>856</v>
      </c>
      <c r="F61" s="106">
        <f>개황2!G59</f>
        <v>925</v>
      </c>
      <c r="G61" s="106">
        <f t="shared" si="0"/>
        <v>69</v>
      </c>
      <c r="H61" s="106">
        <f t="shared" si="4"/>
        <v>109</v>
      </c>
      <c r="I61" s="106">
        <f>'성사사목(세례)'!G60</f>
        <v>41</v>
      </c>
      <c r="J61" s="106">
        <v>34</v>
      </c>
      <c r="K61" s="106">
        <v>23</v>
      </c>
      <c r="L61" s="106">
        <v>3</v>
      </c>
      <c r="M61" s="106">
        <v>8</v>
      </c>
      <c r="N61" s="106">
        <f t="shared" si="2"/>
        <v>40</v>
      </c>
      <c r="O61" s="106">
        <v>5</v>
      </c>
      <c r="P61" s="106">
        <v>0</v>
      </c>
      <c r="Q61" s="106">
        <v>8</v>
      </c>
      <c r="R61" s="106">
        <v>24</v>
      </c>
      <c r="S61" s="106">
        <v>0</v>
      </c>
      <c r="T61" s="106">
        <v>3</v>
      </c>
    </row>
    <row r="62" spans="1:20" s="49" customFormat="1" ht="15.75" customHeight="1">
      <c r="A62" s="365"/>
      <c r="B62" s="298"/>
      <c r="C62" s="195">
        <v>48</v>
      </c>
      <c r="D62" s="195" t="s">
        <v>70</v>
      </c>
      <c r="E62" s="106">
        <v>1383</v>
      </c>
      <c r="F62" s="106">
        <f>개황2!G60</f>
        <v>1409</v>
      </c>
      <c r="G62" s="106">
        <f t="shared" si="0"/>
        <v>26</v>
      </c>
      <c r="H62" s="106">
        <f t="shared" si="4"/>
        <v>68</v>
      </c>
      <c r="I62" s="106">
        <f>'성사사목(세례)'!G61</f>
        <v>34</v>
      </c>
      <c r="J62" s="106">
        <v>17</v>
      </c>
      <c r="K62" s="106">
        <v>11</v>
      </c>
      <c r="L62" s="106">
        <v>6</v>
      </c>
      <c r="M62" s="106">
        <v>0</v>
      </c>
      <c r="N62" s="106">
        <f t="shared" si="2"/>
        <v>42</v>
      </c>
      <c r="O62" s="106">
        <v>16</v>
      </c>
      <c r="P62" s="106">
        <v>0</v>
      </c>
      <c r="Q62" s="106">
        <v>19</v>
      </c>
      <c r="R62" s="106">
        <v>7</v>
      </c>
      <c r="S62" s="106">
        <v>0</v>
      </c>
      <c r="T62" s="106">
        <v>0</v>
      </c>
    </row>
    <row r="63" spans="1:20" s="49" customFormat="1" ht="15.75" customHeight="1">
      <c r="A63" s="365"/>
      <c r="B63" s="298"/>
      <c r="C63" s="195">
        <v>49</v>
      </c>
      <c r="D63" s="195" t="s">
        <v>124</v>
      </c>
      <c r="E63" s="106">
        <v>2683</v>
      </c>
      <c r="F63" s="106">
        <f>개황2!G61</f>
        <v>2711</v>
      </c>
      <c r="G63" s="106">
        <f t="shared" si="0"/>
        <v>28</v>
      </c>
      <c r="H63" s="106">
        <f t="shared" si="4"/>
        <v>95</v>
      </c>
      <c r="I63" s="106">
        <f>'성사사목(세례)'!G62</f>
        <v>44</v>
      </c>
      <c r="J63" s="106">
        <v>24</v>
      </c>
      <c r="K63" s="106">
        <v>12</v>
      </c>
      <c r="L63" s="106">
        <v>13</v>
      </c>
      <c r="M63" s="106">
        <v>2</v>
      </c>
      <c r="N63" s="106">
        <f t="shared" si="2"/>
        <v>67</v>
      </c>
      <c r="O63" s="106">
        <v>20</v>
      </c>
      <c r="P63" s="106">
        <v>0</v>
      </c>
      <c r="Q63" s="106">
        <v>29</v>
      </c>
      <c r="R63" s="106">
        <v>18</v>
      </c>
      <c r="S63" s="106">
        <v>0</v>
      </c>
      <c r="T63" s="106">
        <v>0</v>
      </c>
    </row>
    <row r="64" spans="1:20" s="49" customFormat="1" ht="15.75" customHeight="1">
      <c r="A64" s="365"/>
      <c r="B64" s="298"/>
      <c r="C64" s="195">
        <v>50</v>
      </c>
      <c r="D64" s="195" t="s">
        <v>30</v>
      </c>
      <c r="E64" s="106">
        <v>463</v>
      </c>
      <c r="F64" s="106">
        <f>개황2!G62</f>
        <v>477</v>
      </c>
      <c r="G64" s="106">
        <f t="shared" si="0"/>
        <v>14</v>
      </c>
      <c r="H64" s="106">
        <f t="shared" si="4"/>
        <v>40</v>
      </c>
      <c r="I64" s="106">
        <f>'성사사목(세례)'!G63</f>
        <v>7</v>
      </c>
      <c r="J64" s="106">
        <v>25</v>
      </c>
      <c r="K64" s="106">
        <v>5</v>
      </c>
      <c r="L64" s="106">
        <v>3</v>
      </c>
      <c r="M64" s="106">
        <v>0</v>
      </c>
      <c r="N64" s="106">
        <f t="shared" si="2"/>
        <v>26</v>
      </c>
      <c r="O64" s="106">
        <v>6</v>
      </c>
      <c r="P64" s="106">
        <v>0</v>
      </c>
      <c r="Q64" s="106">
        <v>12</v>
      </c>
      <c r="R64" s="106">
        <v>8</v>
      </c>
      <c r="S64" s="106">
        <v>0</v>
      </c>
      <c r="T64" s="106">
        <v>0</v>
      </c>
    </row>
    <row r="65" spans="1:20" s="49" customFormat="1" ht="15.75" customHeight="1">
      <c r="A65" s="365"/>
      <c r="B65" s="298"/>
      <c r="C65" s="195">
        <v>51</v>
      </c>
      <c r="D65" s="195" t="s">
        <v>31</v>
      </c>
      <c r="E65" s="106">
        <v>3748</v>
      </c>
      <c r="F65" s="106">
        <f>개황2!G63</f>
        <v>3794</v>
      </c>
      <c r="G65" s="106">
        <f t="shared" si="0"/>
        <v>46</v>
      </c>
      <c r="H65" s="106">
        <f t="shared" si="4"/>
        <v>155</v>
      </c>
      <c r="I65" s="106">
        <f>'성사사목(세례)'!G64</f>
        <v>60</v>
      </c>
      <c r="J65" s="106">
        <v>56</v>
      </c>
      <c r="K65" s="106">
        <v>16</v>
      </c>
      <c r="L65" s="106">
        <v>1</v>
      </c>
      <c r="M65" s="106">
        <v>22</v>
      </c>
      <c r="N65" s="106">
        <f t="shared" si="2"/>
        <v>109</v>
      </c>
      <c r="O65" s="106">
        <v>12</v>
      </c>
      <c r="P65" s="106">
        <v>0</v>
      </c>
      <c r="Q65" s="106">
        <v>54</v>
      </c>
      <c r="R65" s="106">
        <v>37</v>
      </c>
      <c r="S65" s="106">
        <v>0</v>
      </c>
      <c r="T65" s="106">
        <v>6</v>
      </c>
    </row>
    <row r="66" spans="1:20" s="49" customFormat="1" ht="15.75" customHeight="1">
      <c r="A66" s="365"/>
      <c r="B66" s="365"/>
      <c r="C66" s="363" t="s">
        <v>354</v>
      </c>
      <c r="D66" s="364"/>
      <c r="E66" s="106">
        <f>SUM(E60:E65)</f>
        <v>10291</v>
      </c>
      <c r="F66" s="106">
        <f aca="true" t="shared" si="13" ref="F66:T66">SUM(F60:F65)</f>
        <v>10528</v>
      </c>
      <c r="G66" s="106">
        <f t="shared" si="13"/>
        <v>237</v>
      </c>
      <c r="H66" s="106">
        <f t="shared" si="13"/>
        <v>590</v>
      </c>
      <c r="I66" s="106">
        <f t="shared" si="13"/>
        <v>213</v>
      </c>
      <c r="J66" s="106">
        <f t="shared" si="13"/>
        <v>214</v>
      </c>
      <c r="K66" s="106">
        <f t="shared" si="13"/>
        <v>84</v>
      </c>
      <c r="L66" s="106">
        <f t="shared" si="13"/>
        <v>37</v>
      </c>
      <c r="M66" s="106">
        <f t="shared" si="13"/>
        <v>42</v>
      </c>
      <c r="N66" s="106">
        <f t="shared" si="13"/>
        <v>353</v>
      </c>
      <c r="O66" s="106">
        <f t="shared" si="13"/>
        <v>65</v>
      </c>
      <c r="P66" s="106">
        <f t="shared" si="13"/>
        <v>0</v>
      </c>
      <c r="Q66" s="106">
        <f t="shared" si="13"/>
        <v>148</v>
      </c>
      <c r="R66" s="106">
        <f t="shared" si="13"/>
        <v>118</v>
      </c>
      <c r="S66" s="106">
        <f t="shared" si="13"/>
        <v>0</v>
      </c>
      <c r="T66" s="106">
        <f t="shared" si="13"/>
        <v>22</v>
      </c>
    </row>
    <row r="67" spans="1:20" s="49" customFormat="1" ht="15.75" customHeight="1">
      <c r="A67" s="365"/>
      <c r="B67" s="297" t="s">
        <v>342</v>
      </c>
      <c r="C67" s="195">
        <v>52</v>
      </c>
      <c r="D67" s="195" t="s">
        <v>129</v>
      </c>
      <c r="E67" s="106">
        <v>3364</v>
      </c>
      <c r="F67" s="106">
        <f>개황2!G65</f>
        <v>3400</v>
      </c>
      <c r="G67" s="106">
        <f>F67-E67</f>
        <v>36</v>
      </c>
      <c r="H67" s="106">
        <f>SUM(I67:M67)</f>
        <v>109</v>
      </c>
      <c r="I67" s="106">
        <f>'성사사목(세례)'!G66</f>
        <v>50</v>
      </c>
      <c r="J67" s="106">
        <v>9</v>
      </c>
      <c r="K67" s="106">
        <v>41</v>
      </c>
      <c r="L67" s="106">
        <v>4</v>
      </c>
      <c r="M67" s="106">
        <v>5</v>
      </c>
      <c r="N67" s="106">
        <f t="shared" si="2"/>
        <v>73</v>
      </c>
      <c r="O67" s="106">
        <v>19</v>
      </c>
      <c r="P67" s="106">
        <v>0</v>
      </c>
      <c r="Q67" s="106">
        <v>6</v>
      </c>
      <c r="R67" s="106">
        <v>46</v>
      </c>
      <c r="S67" s="106">
        <v>0</v>
      </c>
      <c r="T67" s="106">
        <v>2</v>
      </c>
    </row>
    <row r="68" spans="1:20" s="49" customFormat="1" ht="15.75" customHeight="1">
      <c r="A68" s="365"/>
      <c r="B68" s="298"/>
      <c r="C68" s="195">
        <v>53</v>
      </c>
      <c r="D68" s="195" t="s">
        <v>74</v>
      </c>
      <c r="E68" s="106">
        <v>1460</v>
      </c>
      <c r="F68" s="106">
        <f>개황2!G66</f>
        <v>1487</v>
      </c>
      <c r="G68" s="106">
        <f t="shared" si="0"/>
        <v>27</v>
      </c>
      <c r="H68" s="106">
        <f t="shared" si="4"/>
        <v>70</v>
      </c>
      <c r="I68" s="106">
        <f>'성사사목(세례)'!G67</f>
        <v>11</v>
      </c>
      <c r="J68" s="106">
        <v>25</v>
      </c>
      <c r="K68" s="106">
        <v>32</v>
      </c>
      <c r="L68" s="106">
        <v>2</v>
      </c>
      <c r="M68" s="106">
        <v>0</v>
      </c>
      <c r="N68" s="106">
        <f t="shared" si="2"/>
        <v>43</v>
      </c>
      <c r="O68" s="106">
        <v>2</v>
      </c>
      <c r="P68" s="106">
        <v>2</v>
      </c>
      <c r="Q68" s="106">
        <v>21</v>
      </c>
      <c r="R68" s="106">
        <v>18</v>
      </c>
      <c r="S68" s="106">
        <v>0</v>
      </c>
      <c r="T68" s="106">
        <v>0</v>
      </c>
    </row>
    <row r="69" spans="1:20" s="49" customFormat="1" ht="15.75" customHeight="1">
      <c r="A69" s="365"/>
      <c r="B69" s="298"/>
      <c r="C69" s="195">
        <v>54</v>
      </c>
      <c r="D69" s="195" t="s">
        <v>504</v>
      </c>
      <c r="E69" s="106">
        <v>428</v>
      </c>
      <c r="F69" s="106">
        <f>개황2!G67</f>
        <v>443</v>
      </c>
      <c r="G69" s="106">
        <f t="shared" si="0"/>
        <v>15</v>
      </c>
      <c r="H69" s="106">
        <f t="shared" si="4"/>
        <v>33</v>
      </c>
      <c r="I69" s="106">
        <f>'성사사목(세례)'!G68</f>
        <v>8</v>
      </c>
      <c r="J69" s="106">
        <v>11</v>
      </c>
      <c r="K69" s="106">
        <v>14</v>
      </c>
      <c r="L69" s="106">
        <v>0</v>
      </c>
      <c r="M69" s="106">
        <v>0</v>
      </c>
      <c r="N69" s="106">
        <f t="shared" si="2"/>
        <v>18</v>
      </c>
      <c r="O69" s="106">
        <v>7</v>
      </c>
      <c r="P69" s="106">
        <v>0</v>
      </c>
      <c r="Q69" s="106">
        <v>4</v>
      </c>
      <c r="R69" s="106">
        <v>7</v>
      </c>
      <c r="S69" s="106">
        <v>0</v>
      </c>
      <c r="T69" s="106">
        <v>0</v>
      </c>
    </row>
    <row r="70" spans="1:20" s="49" customFormat="1" ht="15.75" customHeight="1">
      <c r="A70" s="365"/>
      <c r="B70" s="298"/>
      <c r="C70" s="195">
        <v>55</v>
      </c>
      <c r="D70" s="195" t="s">
        <v>131</v>
      </c>
      <c r="E70" s="106">
        <v>2415</v>
      </c>
      <c r="F70" s="106">
        <f>개황2!G68</f>
        <v>2471</v>
      </c>
      <c r="G70" s="106">
        <f t="shared" si="0"/>
        <v>56</v>
      </c>
      <c r="H70" s="106">
        <f t="shared" si="4"/>
        <v>116</v>
      </c>
      <c r="I70" s="106">
        <f>'성사사목(세례)'!G69</f>
        <v>37</v>
      </c>
      <c r="J70" s="106">
        <v>20</v>
      </c>
      <c r="K70" s="106">
        <v>53</v>
      </c>
      <c r="L70" s="106">
        <v>6</v>
      </c>
      <c r="M70" s="106">
        <v>0</v>
      </c>
      <c r="N70" s="106">
        <f t="shared" si="2"/>
        <v>60</v>
      </c>
      <c r="O70" s="106">
        <v>21</v>
      </c>
      <c r="P70" s="106">
        <v>0</v>
      </c>
      <c r="Q70" s="106">
        <v>10</v>
      </c>
      <c r="R70" s="106">
        <v>29</v>
      </c>
      <c r="S70" s="106">
        <v>0</v>
      </c>
      <c r="T70" s="106">
        <v>0</v>
      </c>
    </row>
    <row r="71" spans="1:20" s="49" customFormat="1" ht="15.75" customHeight="1">
      <c r="A71" s="365"/>
      <c r="B71" s="298"/>
      <c r="C71" s="195">
        <v>56</v>
      </c>
      <c r="D71" s="195" t="s">
        <v>32</v>
      </c>
      <c r="E71" s="106">
        <v>1776</v>
      </c>
      <c r="F71" s="106">
        <f>개황2!G69</f>
        <v>1786</v>
      </c>
      <c r="G71" s="106">
        <f t="shared" si="0"/>
        <v>10</v>
      </c>
      <c r="H71" s="106">
        <f t="shared" si="4"/>
        <v>54</v>
      </c>
      <c r="I71" s="106">
        <f>'성사사목(세례)'!G70</f>
        <v>19</v>
      </c>
      <c r="J71" s="106">
        <v>1</v>
      </c>
      <c r="K71" s="106">
        <v>27</v>
      </c>
      <c r="L71" s="106">
        <v>6</v>
      </c>
      <c r="M71" s="106">
        <v>1</v>
      </c>
      <c r="N71" s="106">
        <f t="shared" si="2"/>
        <v>44</v>
      </c>
      <c r="O71" s="106">
        <v>9</v>
      </c>
      <c r="P71" s="106">
        <v>0</v>
      </c>
      <c r="Q71" s="106">
        <v>10</v>
      </c>
      <c r="R71" s="106">
        <v>25</v>
      </c>
      <c r="S71" s="106"/>
      <c r="T71" s="106">
        <v>0</v>
      </c>
    </row>
    <row r="72" spans="1:20" s="49" customFormat="1" ht="15.75" customHeight="1">
      <c r="A72" s="365"/>
      <c r="B72" s="298"/>
      <c r="C72" s="195">
        <v>57</v>
      </c>
      <c r="D72" s="195" t="s">
        <v>161</v>
      </c>
      <c r="E72" s="106">
        <v>314</v>
      </c>
      <c r="F72" s="106">
        <f>개황2!G70</f>
        <v>309</v>
      </c>
      <c r="G72" s="106">
        <f aca="true" t="shared" si="14" ref="G72:G93">F72-E72</f>
        <v>-5</v>
      </c>
      <c r="H72" s="106">
        <f>SUM(I72:M72)</f>
        <v>21</v>
      </c>
      <c r="I72" s="106">
        <f>'성사사목(세례)'!G71</f>
        <v>11</v>
      </c>
      <c r="J72" s="106">
        <v>3</v>
      </c>
      <c r="K72" s="106">
        <v>5</v>
      </c>
      <c r="L72" s="106">
        <v>1</v>
      </c>
      <c r="M72" s="106">
        <v>1</v>
      </c>
      <c r="N72" s="106">
        <f t="shared" si="2"/>
        <v>26</v>
      </c>
      <c r="O72" s="106">
        <v>18</v>
      </c>
      <c r="P72" s="106">
        <v>0</v>
      </c>
      <c r="Q72" s="106">
        <v>1</v>
      </c>
      <c r="R72" s="106">
        <v>7</v>
      </c>
      <c r="S72" s="106">
        <v>0</v>
      </c>
      <c r="T72" s="106">
        <v>0</v>
      </c>
    </row>
    <row r="73" spans="1:20" s="49" customFormat="1" ht="15.75" customHeight="1">
      <c r="A73" s="365"/>
      <c r="B73" s="362"/>
      <c r="C73" s="363" t="s">
        <v>354</v>
      </c>
      <c r="D73" s="364"/>
      <c r="E73" s="106">
        <f>SUM(E67:E72)</f>
        <v>9757</v>
      </c>
      <c r="F73" s="106">
        <f aca="true" t="shared" si="15" ref="F73:T73">SUM(F67:F72)</f>
        <v>9896</v>
      </c>
      <c r="G73" s="106">
        <f t="shared" si="15"/>
        <v>139</v>
      </c>
      <c r="H73" s="106">
        <f t="shared" si="15"/>
        <v>403</v>
      </c>
      <c r="I73" s="106">
        <f t="shared" si="15"/>
        <v>136</v>
      </c>
      <c r="J73" s="106">
        <f t="shared" si="15"/>
        <v>69</v>
      </c>
      <c r="K73" s="106">
        <f t="shared" si="15"/>
        <v>172</v>
      </c>
      <c r="L73" s="106">
        <f t="shared" si="15"/>
        <v>19</v>
      </c>
      <c r="M73" s="106">
        <f t="shared" si="15"/>
        <v>7</v>
      </c>
      <c r="N73" s="106">
        <f t="shared" si="15"/>
        <v>264</v>
      </c>
      <c r="O73" s="106">
        <f t="shared" si="15"/>
        <v>76</v>
      </c>
      <c r="P73" s="106">
        <f t="shared" si="15"/>
        <v>2</v>
      </c>
      <c r="Q73" s="106">
        <f t="shared" si="15"/>
        <v>52</v>
      </c>
      <c r="R73" s="106">
        <f t="shared" si="15"/>
        <v>132</v>
      </c>
      <c r="S73" s="106">
        <f t="shared" si="15"/>
        <v>0</v>
      </c>
      <c r="T73" s="106">
        <f t="shared" si="15"/>
        <v>2</v>
      </c>
    </row>
    <row r="74" spans="1:20" s="49" customFormat="1" ht="15.75" customHeight="1">
      <c r="A74" s="365"/>
      <c r="B74" s="297" t="s">
        <v>556</v>
      </c>
      <c r="C74" s="195">
        <v>58</v>
      </c>
      <c r="D74" s="195" t="s">
        <v>133</v>
      </c>
      <c r="E74" s="106">
        <v>1505</v>
      </c>
      <c r="F74" s="106">
        <f>개황2!G72</f>
        <v>1548</v>
      </c>
      <c r="G74" s="106">
        <f t="shared" si="14"/>
        <v>43</v>
      </c>
      <c r="H74" s="106">
        <f aca="true" t="shared" si="16" ref="H74:H79">SUM(I74:M74)</f>
        <v>105</v>
      </c>
      <c r="I74" s="106">
        <f>'성사사목(세례)'!G73</f>
        <v>30</v>
      </c>
      <c r="J74" s="106">
        <v>8</v>
      </c>
      <c r="K74" s="106">
        <v>51</v>
      </c>
      <c r="L74" s="106">
        <v>16</v>
      </c>
      <c r="M74" s="106">
        <v>0</v>
      </c>
      <c r="N74" s="106">
        <f t="shared" si="2"/>
        <v>62</v>
      </c>
      <c r="O74" s="106">
        <v>5</v>
      </c>
      <c r="P74" s="106">
        <v>0</v>
      </c>
      <c r="Q74" s="106">
        <v>10</v>
      </c>
      <c r="R74" s="106">
        <v>10</v>
      </c>
      <c r="S74" s="106">
        <v>37</v>
      </c>
      <c r="T74" s="106">
        <v>0</v>
      </c>
    </row>
    <row r="75" spans="1:20" s="49" customFormat="1" ht="15.75" customHeight="1">
      <c r="A75" s="365"/>
      <c r="B75" s="298"/>
      <c r="C75" s="195">
        <v>59</v>
      </c>
      <c r="D75" s="195" t="s">
        <v>33</v>
      </c>
      <c r="E75" s="106">
        <v>1986</v>
      </c>
      <c r="F75" s="106">
        <f>개황2!G73</f>
        <v>2064</v>
      </c>
      <c r="G75" s="106">
        <f t="shared" si="14"/>
        <v>78</v>
      </c>
      <c r="H75" s="106">
        <f t="shared" si="16"/>
        <v>151</v>
      </c>
      <c r="I75" s="106">
        <f>'성사사목(세례)'!G74</f>
        <v>59</v>
      </c>
      <c r="J75" s="106">
        <v>29</v>
      </c>
      <c r="K75" s="106">
        <v>41</v>
      </c>
      <c r="L75" s="106">
        <v>4</v>
      </c>
      <c r="M75" s="106">
        <v>18</v>
      </c>
      <c r="N75" s="106">
        <f>SUM(O75:T75)</f>
        <v>73</v>
      </c>
      <c r="O75" s="106">
        <v>12</v>
      </c>
      <c r="P75" s="106">
        <v>3</v>
      </c>
      <c r="Q75" s="106">
        <v>26</v>
      </c>
      <c r="R75" s="106">
        <v>32</v>
      </c>
      <c r="S75" s="106">
        <v>0</v>
      </c>
      <c r="T75" s="106">
        <v>0</v>
      </c>
    </row>
    <row r="76" spans="1:20" s="49" customFormat="1" ht="15.75" customHeight="1">
      <c r="A76" s="365"/>
      <c r="B76" s="298"/>
      <c r="C76" s="195">
        <v>60</v>
      </c>
      <c r="D76" s="195" t="s">
        <v>135</v>
      </c>
      <c r="E76" s="106">
        <v>2235</v>
      </c>
      <c r="F76" s="106">
        <v>2285</v>
      </c>
      <c r="G76" s="106">
        <f t="shared" si="14"/>
        <v>50</v>
      </c>
      <c r="H76" s="106">
        <f t="shared" si="16"/>
        <v>112</v>
      </c>
      <c r="I76" s="106">
        <f>'성사사목(세례)'!G75</f>
        <v>40</v>
      </c>
      <c r="J76" s="106">
        <v>18</v>
      </c>
      <c r="K76" s="106">
        <v>35</v>
      </c>
      <c r="L76" s="106">
        <v>2</v>
      </c>
      <c r="M76" s="106">
        <v>17</v>
      </c>
      <c r="N76" s="106">
        <f t="shared" si="2"/>
        <v>62</v>
      </c>
      <c r="O76" s="106">
        <v>15</v>
      </c>
      <c r="P76" s="106">
        <v>0</v>
      </c>
      <c r="Q76" s="106">
        <v>19</v>
      </c>
      <c r="R76" s="106">
        <v>28</v>
      </c>
      <c r="S76" s="106"/>
      <c r="T76" s="106">
        <v>0</v>
      </c>
    </row>
    <row r="77" spans="1:20" s="49" customFormat="1" ht="15.75" customHeight="1">
      <c r="A77" s="365"/>
      <c r="B77" s="298"/>
      <c r="C77" s="195">
        <v>61</v>
      </c>
      <c r="D77" s="195" t="s">
        <v>501</v>
      </c>
      <c r="E77" s="106">
        <v>524</v>
      </c>
      <c r="F77" s="106">
        <f>개황2!G75</f>
        <v>516</v>
      </c>
      <c r="G77" s="106">
        <f t="shared" si="14"/>
        <v>-8</v>
      </c>
      <c r="H77" s="106">
        <f t="shared" si="16"/>
        <v>17</v>
      </c>
      <c r="I77" s="106">
        <f>'성사사목(세례)'!G76</f>
        <v>10</v>
      </c>
      <c r="J77" s="106">
        <v>4</v>
      </c>
      <c r="K77" s="106">
        <v>2</v>
      </c>
      <c r="L77" s="106">
        <v>1</v>
      </c>
      <c r="M77" s="106">
        <v>0</v>
      </c>
      <c r="N77" s="106">
        <f aca="true" t="shared" si="17" ref="N77:N97">SUM(O77:T77)</f>
        <v>25</v>
      </c>
      <c r="O77" s="106">
        <v>3</v>
      </c>
      <c r="P77" s="106">
        <v>0</v>
      </c>
      <c r="Q77" s="106">
        <v>19</v>
      </c>
      <c r="R77" s="106">
        <v>2</v>
      </c>
      <c r="S77" s="106">
        <v>0</v>
      </c>
      <c r="T77" s="106">
        <v>1</v>
      </c>
    </row>
    <row r="78" spans="1:20" s="49" customFormat="1" ht="15.75" customHeight="1">
      <c r="A78" s="365"/>
      <c r="B78" s="298"/>
      <c r="C78" s="195">
        <v>62</v>
      </c>
      <c r="D78" s="195" t="s">
        <v>34</v>
      </c>
      <c r="E78" s="106">
        <v>1062</v>
      </c>
      <c r="F78" s="106">
        <f>개황2!G76</f>
        <v>1082</v>
      </c>
      <c r="G78" s="106">
        <f t="shared" si="14"/>
        <v>20</v>
      </c>
      <c r="H78" s="106">
        <f t="shared" si="16"/>
        <v>43</v>
      </c>
      <c r="I78" s="106">
        <f>'성사사목(세례)'!G77</f>
        <v>19</v>
      </c>
      <c r="J78" s="106">
        <v>15</v>
      </c>
      <c r="K78" s="106">
        <v>5</v>
      </c>
      <c r="L78" s="106">
        <v>4</v>
      </c>
      <c r="M78" s="106">
        <v>0</v>
      </c>
      <c r="N78" s="106">
        <f t="shared" si="17"/>
        <v>23</v>
      </c>
      <c r="O78" s="106">
        <v>4</v>
      </c>
      <c r="P78" s="106">
        <v>0</v>
      </c>
      <c r="Q78" s="106">
        <v>6</v>
      </c>
      <c r="R78" s="106">
        <v>13</v>
      </c>
      <c r="S78" s="106">
        <v>0</v>
      </c>
      <c r="T78" s="106">
        <v>0</v>
      </c>
    </row>
    <row r="79" spans="1:20" ht="15.75" customHeight="1">
      <c r="A79" s="365"/>
      <c r="B79" s="298"/>
      <c r="C79" s="195">
        <v>63</v>
      </c>
      <c r="D79" s="195" t="s">
        <v>35</v>
      </c>
      <c r="E79" s="106">
        <v>1337</v>
      </c>
      <c r="F79" s="106">
        <f>개황2!G77</f>
        <v>1374</v>
      </c>
      <c r="G79" s="106">
        <f t="shared" si="14"/>
        <v>37</v>
      </c>
      <c r="H79" s="106">
        <f t="shared" si="16"/>
        <v>62</v>
      </c>
      <c r="I79" s="106">
        <f>'성사사목(세례)'!G78</f>
        <v>15</v>
      </c>
      <c r="J79" s="106">
        <v>10</v>
      </c>
      <c r="K79" s="106">
        <v>29</v>
      </c>
      <c r="L79" s="106">
        <v>3</v>
      </c>
      <c r="M79" s="106">
        <v>5</v>
      </c>
      <c r="N79" s="106">
        <f t="shared" si="17"/>
        <v>25</v>
      </c>
      <c r="O79" s="106">
        <v>4</v>
      </c>
      <c r="P79" s="106">
        <v>7</v>
      </c>
      <c r="Q79" s="106">
        <v>9</v>
      </c>
      <c r="R79" s="106">
        <v>5</v>
      </c>
      <c r="S79" s="106">
        <v>0</v>
      </c>
      <c r="T79" s="106">
        <v>0</v>
      </c>
    </row>
    <row r="80" spans="1:20" ht="15.75" customHeight="1">
      <c r="A80" s="365"/>
      <c r="B80" s="362"/>
      <c r="C80" s="363" t="s">
        <v>354</v>
      </c>
      <c r="D80" s="364"/>
      <c r="E80" s="106">
        <f>SUM(E74:E79)</f>
        <v>8649</v>
      </c>
      <c r="F80" s="106">
        <f aca="true" t="shared" si="18" ref="F80:T80">SUM(F74:F79)</f>
        <v>8869</v>
      </c>
      <c r="G80" s="106">
        <f t="shared" si="18"/>
        <v>220</v>
      </c>
      <c r="H80" s="106">
        <f t="shared" si="18"/>
        <v>490</v>
      </c>
      <c r="I80" s="106">
        <f t="shared" si="18"/>
        <v>173</v>
      </c>
      <c r="J80" s="106">
        <f t="shared" si="18"/>
        <v>84</v>
      </c>
      <c r="K80" s="106">
        <f t="shared" si="18"/>
        <v>163</v>
      </c>
      <c r="L80" s="106">
        <f t="shared" si="18"/>
        <v>30</v>
      </c>
      <c r="M80" s="106">
        <f t="shared" si="18"/>
        <v>40</v>
      </c>
      <c r="N80" s="106">
        <f t="shared" si="18"/>
        <v>270</v>
      </c>
      <c r="O80" s="106">
        <f t="shared" si="18"/>
        <v>43</v>
      </c>
      <c r="P80" s="106">
        <f t="shared" si="18"/>
        <v>10</v>
      </c>
      <c r="Q80" s="106">
        <f t="shared" si="18"/>
        <v>89</v>
      </c>
      <c r="R80" s="106">
        <f t="shared" si="18"/>
        <v>90</v>
      </c>
      <c r="S80" s="106">
        <f t="shared" si="18"/>
        <v>37</v>
      </c>
      <c r="T80" s="106">
        <f t="shared" si="18"/>
        <v>1</v>
      </c>
    </row>
    <row r="81" spans="1:20" ht="15.75" customHeight="1">
      <c r="A81" s="362"/>
      <c r="B81" s="356" t="s">
        <v>220</v>
      </c>
      <c r="C81" s="356"/>
      <c r="D81" s="293"/>
      <c r="E81" s="106">
        <f>E80+E73+E66+E59</f>
        <v>43677</v>
      </c>
      <c r="F81" s="106">
        <f aca="true" t="shared" si="19" ref="F81:T81">F80+F73+F66+F59</f>
        <v>44454</v>
      </c>
      <c r="G81" s="106">
        <f t="shared" si="19"/>
        <v>777</v>
      </c>
      <c r="H81" s="106">
        <f t="shared" si="19"/>
        <v>2138</v>
      </c>
      <c r="I81" s="106">
        <f t="shared" si="19"/>
        <v>742</v>
      </c>
      <c r="J81" s="106">
        <f t="shared" si="19"/>
        <v>608</v>
      </c>
      <c r="K81" s="106">
        <f t="shared" si="19"/>
        <v>529</v>
      </c>
      <c r="L81" s="106">
        <f t="shared" si="19"/>
        <v>144</v>
      </c>
      <c r="M81" s="106">
        <f t="shared" si="19"/>
        <v>115</v>
      </c>
      <c r="N81" s="106">
        <f t="shared" si="19"/>
        <v>1361</v>
      </c>
      <c r="O81" s="106">
        <f t="shared" si="19"/>
        <v>250</v>
      </c>
      <c r="P81" s="106">
        <f t="shared" si="19"/>
        <v>115</v>
      </c>
      <c r="Q81" s="106">
        <f t="shared" si="19"/>
        <v>496</v>
      </c>
      <c r="R81" s="106">
        <f t="shared" si="19"/>
        <v>423</v>
      </c>
      <c r="S81" s="106">
        <f t="shared" si="19"/>
        <v>37</v>
      </c>
      <c r="T81" s="106">
        <f t="shared" si="19"/>
        <v>40</v>
      </c>
    </row>
    <row r="82" spans="1:20" ht="15.75" customHeight="1">
      <c r="A82" s="295" t="s">
        <v>558</v>
      </c>
      <c r="B82" s="295" t="s">
        <v>340</v>
      </c>
      <c r="C82" s="195">
        <v>64</v>
      </c>
      <c r="D82" s="195" t="s">
        <v>36</v>
      </c>
      <c r="E82" s="106">
        <v>2484</v>
      </c>
      <c r="F82" s="106">
        <f>개황2!G80</f>
        <v>2519</v>
      </c>
      <c r="G82" s="106">
        <f t="shared" si="14"/>
        <v>35</v>
      </c>
      <c r="H82" s="106">
        <f>SUM(I82:M82)</f>
        <v>101</v>
      </c>
      <c r="I82" s="106">
        <f>'성사사목(세례)'!G81</f>
        <v>40</v>
      </c>
      <c r="J82" s="106">
        <v>14</v>
      </c>
      <c r="K82" s="106">
        <v>36</v>
      </c>
      <c r="L82" s="106">
        <v>4</v>
      </c>
      <c r="M82" s="106">
        <v>7</v>
      </c>
      <c r="N82" s="106">
        <f t="shared" si="17"/>
        <v>66</v>
      </c>
      <c r="O82" s="106">
        <v>25</v>
      </c>
      <c r="P82" s="106">
        <v>1</v>
      </c>
      <c r="Q82" s="106">
        <v>17</v>
      </c>
      <c r="R82" s="106">
        <v>23</v>
      </c>
      <c r="S82" s="106">
        <v>0</v>
      </c>
      <c r="T82" s="106">
        <v>0</v>
      </c>
    </row>
    <row r="83" spans="1:20" ht="15.75" customHeight="1">
      <c r="A83" s="295"/>
      <c r="B83" s="295"/>
      <c r="C83" s="195">
        <v>65</v>
      </c>
      <c r="D83" s="195" t="s">
        <v>37</v>
      </c>
      <c r="E83" s="106">
        <v>2301</v>
      </c>
      <c r="F83" s="106">
        <f>개황2!G81</f>
        <v>2346</v>
      </c>
      <c r="G83" s="106">
        <f t="shared" si="14"/>
        <v>45</v>
      </c>
      <c r="H83" s="106">
        <f>SUM(I83:M83)</f>
        <v>101</v>
      </c>
      <c r="I83" s="106">
        <f>'성사사목(세례)'!G82</f>
        <v>24</v>
      </c>
      <c r="J83" s="106">
        <v>18</v>
      </c>
      <c r="K83" s="106">
        <v>43</v>
      </c>
      <c r="L83" s="106">
        <v>16</v>
      </c>
      <c r="M83" s="106">
        <v>0</v>
      </c>
      <c r="N83" s="106">
        <f t="shared" si="17"/>
        <v>56</v>
      </c>
      <c r="O83" s="106">
        <v>11</v>
      </c>
      <c r="P83" s="106">
        <v>0</v>
      </c>
      <c r="Q83" s="106">
        <v>24</v>
      </c>
      <c r="R83" s="106">
        <v>21</v>
      </c>
      <c r="S83" s="106">
        <v>0</v>
      </c>
      <c r="T83" s="106">
        <v>0</v>
      </c>
    </row>
    <row r="84" spans="1:20" ht="15.75" customHeight="1">
      <c r="A84" s="295"/>
      <c r="B84" s="295"/>
      <c r="C84" s="195">
        <v>66</v>
      </c>
      <c r="D84" s="195" t="s">
        <v>73</v>
      </c>
      <c r="E84" s="106">
        <v>1968</v>
      </c>
      <c r="F84" s="106">
        <f>개황2!G82</f>
        <v>1990</v>
      </c>
      <c r="G84" s="106">
        <f t="shared" si="14"/>
        <v>22</v>
      </c>
      <c r="H84" s="106">
        <f>SUM(I84:M84)</f>
        <v>96</v>
      </c>
      <c r="I84" s="106">
        <f>'성사사목(세례)'!G83</f>
        <v>29</v>
      </c>
      <c r="J84" s="106">
        <v>31</v>
      </c>
      <c r="K84" s="106">
        <v>19</v>
      </c>
      <c r="L84" s="106">
        <v>0</v>
      </c>
      <c r="M84" s="106">
        <v>17</v>
      </c>
      <c r="N84" s="106">
        <f t="shared" si="17"/>
        <v>74</v>
      </c>
      <c r="O84" s="106">
        <v>14</v>
      </c>
      <c r="P84" s="106">
        <v>0</v>
      </c>
      <c r="Q84" s="106">
        <v>30</v>
      </c>
      <c r="R84" s="106">
        <v>30</v>
      </c>
      <c r="S84" s="106">
        <v>0</v>
      </c>
      <c r="T84" s="106">
        <v>0</v>
      </c>
    </row>
    <row r="85" spans="1:20" ht="15.75" customHeight="1">
      <c r="A85" s="295"/>
      <c r="B85" s="295"/>
      <c r="C85" s="195">
        <v>67</v>
      </c>
      <c r="D85" s="195" t="s">
        <v>38</v>
      </c>
      <c r="E85" s="106">
        <v>2717</v>
      </c>
      <c r="F85" s="106">
        <f>개황2!G83</f>
        <v>2761</v>
      </c>
      <c r="G85" s="106">
        <f t="shared" si="14"/>
        <v>44</v>
      </c>
      <c r="H85" s="106">
        <f>SUM(I85:M85)</f>
        <v>100</v>
      </c>
      <c r="I85" s="106">
        <f>'성사사목(세례)'!G84</f>
        <v>42</v>
      </c>
      <c r="J85" s="106">
        <v>22</v>
      </c>
      <c r="K85" s="106">
        <v>25</v>
      </c>
      <c r="L85" s="106">
        <v>4</v>
      </c>
      <c r="M85" s="106">
        <v>7</v>
      </c>
      <c r="N85" s="106">
        <f t="shared" si="17"/>
        <v>56</v>
      </c>
      <c r="O85" s="106">
        <v>10</v>
      </c>
      <c r="P85" s="106">
        <v>2</v>
      </c>
      <c r="Q85" s="106">
        <v>27</v>
      </c>
      <c r="R85" s="106">
        <v>17</v>
      </c>
      <c r="S85" s="106">
        <v>0</v>
      </c>
      <c r="T85" s="106">
        <v>0</v>
      </c>
    </row>
    <row r="86" spans="1:20" ht="15.75" customHeight="1">
      <c r="A86" s="295"/>
      <c r="B86" s="295"/>
      <c r="C86" s="195">
        <v>68</v>
      </c>
      <c r="D86" s="72" t="s">
        <v>227</v>
      </c>
      <c r="E86" s="106">
        <v>52</v>
      </c>
      <c r="F86" s="106">
        <f>개황2!G84</f>
        <v>52</v>
      </c>
      <c r="G86" s="106">
        <f t="shared" si="14"/>
        <v>0</v>
      </c>
      <c r="H86" s="106">
        <f>SUM(I86:M86)</f>
        <v>0</v>
      </c>
      <c r="I86" s="106">
        <f>'성사사목(세례)'!G85</f>
        <v>0</v>
      </c>
      <c r="J86" s="106">
        <v>0</v>
      </c>
      <c r="K86" s="106">
        <v>0</v>
      </c>
      <c r="L86" s="106"/>
      <c r="M86" s="106">
        <v>0</v>
      </c>
      <c r="N86" s="106">
        <f t="shared" si="17"/>
        <v>0</v>
      </c>
      <c r="O86" s="106"/>
      <c r="P86" s="106">
        <v>0</v>
      </c>
      <c r="Q86" s="106">
        <v>0</v>
      </c>
      <c r="R86" s="106">
        <v>0</v>
      </c>
      <c r="S86" s="106"/>
      <c r="T86" s="106">
        <v>0</v>
      </c>
    </row>
    <row r="87" spans="1:20" ht="15.75" customHeight="1">
      <c r="A87" s="295"/>
      <c r="B87" s="372"/>
      <c r="C87" s="364" t="s">
        <v>354</v>
      </c>
      <c r="D87" s="368"/>
      <c r="E87" s="106">
        <f>SUM(E82:E86)</f>
        <v>9522</v>
      </c>
      <c r="F87" s="106">
        <f aca="true" t="shared" si="20" ref="F87:T87">SUM(F82:F86)</f>
        <v>9668</v>
      </c>
      <c r="G87" s="106">
        <f t="shared" si="20"/>
        <v>146</v>
      </c>
      <c r="H87" s="106">
        <f t="shared" si="20"/>
        <v>398</v>
      </c>
      <c r="I87" s="106">
        <f t="shared" si="20"/>
        <v>135</v>
      </c>
      <c r="J87" s="106">
        <f t="shared" si="20"/>
        <v>85</v>
      </c>
      <c r="K87" s="106">
        <f t="shared" si="20"/>
        <v>123</v>
      </c>
      <c r="L87" s="106">
        <f t="shared" si="20"/>
        <v>24</v>
      </c>
      <c r="M87" s="106">
        <f t="shared" si="20"/>
        <v>31</v>
      </c>
      <c r="N87" s="106">
        <f t="shared" si="20"/>
        <v>252</v>
      </c>
      <c r="O87" s="106">
        <f t="shared" si="20"/>
        <v>60</v>
      </c>
      <c r="P87" s="106">
        <f t="shared" si="20"/>
        <v>3</v>
      </c>
      <c r="Q87" s="106">
        <f t="shared" si="20"/>
        <v>98</v>
      </c>
      <c r="R87" s="106">
        <f t="shared" si="20"/>
        <v>91</v>
      </c>
      <c r="S87" s="106">
        <f t="shared" si="20"/>
        <v>0</v>
      </c>
      <c r="T87" s="106">
        <f t="shared" si="20"/>
        <v>0</v>
      </c>
    </row>
    <row r="88" spans="1:20" ht="15.75" customHeight="1">
      <c r="A88" s="372"/>
      <c r="B88" s="295" t="s">
        <v>341</v>
      </c>
      <c r="C88" s="195">
        <v>69</v>
      </c>
      <c r="D88" s="195" t="s">
        <v>39</v>
      </c>
      <c r="E88" s="106">
        <v>1803</v>
      </c>
      <c r="F88" s="106">
        <f>개황2!G86</f>
        <v>750</v>
      </c>
      <c r="G88" s="106">
        <f t="shared" si="14"/>
        <v>-1053</v>
      </c>
      <c r="H88" s="106">
        <f aca="true" t="shared" si="21" ref="H88:H93">SUM(I88:M88)</f>
        <v>64</v>
      </c>
      <c r="I88" s="106">
        <f>'성사사목(세례)'!G87</f>
        <v>12</v>
      </c>
      <c r="J88" s="106">
        <v>2</v>
      </c>
      <c r="K88" s="106">
        <v>27</v>
      </c>
      <c r="L88" s="106">
        <v>15</v>
      </c>
      <c r="M88" s="106">
        <v>8</v>
      </c>
      <c r="N88" s="106">
        <f t="shared" si="17"/>
        <v>1117</v>
      </c>
      <c r="O88" s="106">
        <v>17</v>
      </c>
      <c r="P88" s="106">
        <v>0</v>
      </c>
      <c r="Q88" s="106">
        <v>31</v>
      </c>
      <c r="R88" s="106">
        <v>7</v>
      </c>
      <c r="S88" s="106">
        <v>0</v>
      </c>
      <c r="T88" s="106">
        <v>1062</v>
      </c>
    </row>
    <row r="89" spans="1:20" ht="15.75" customHeight="1">
      <c r="A89" s="372"/>
      <c r="B89" s="295"/>
      <c r="C89" s="195">
        <v>70</v>
      </c>
      <c r="D89" s="195" t="s">
        <v>40</v>
      </c>
      <c r="E89" s="106">
        <v>3897</v>
      </c>
      <c r="F89" s="106">
        <f>개황2!G87</f>
        <v>4143</v>
      </c>
      <c r="G89" s="106">
        <f t="shared" si="14"/>
        <v>246</v>
      </c>
      <c r="H89" s="106">
        <f t="shared" si="21"/>
        <v>379</v>
      </c>
      <c r="I89" s="106">
        <f>'성사사목(세례)'!G88</f>
        <v>91</v>
      </c>
      <c r="J89" s="106">
        <v>170</v>
      </c>
      <c r="K89" s="106">
        <v>92</v>
      </c>
      <c r="L89" s="106">
        <v>13</v>
      </c>
      <c r="M89" s="106">
        <v>13</v>
      </c>
      <c r="N89" s="106">
        <f t="shared" si="17"/>
        <v>133</v>
      </c>
      <c r="O89" s="106">
        <v>12</v>
      </c>
      <c r="P89" s="106">
        <v>1</v>
      </c>
      <c r="Q89" s="106">
        <v>77</v>
      </c>
      <c r="R89" s="106">
        <v>34</v>
      </c>
      <c r="S89" s="106">
        <v>2</v>
      </c>
      <c r="T89" s="106">
        <v>7</v>
      </c>
    </row>
    <row r="90" spans="1:20" ht="15.75" customHeight="1">
      <c r="A90" s="372"/>
      <c r="B90" s="295"/>
      <c r="C90" s="195">
        <v>71</v>
      </c>
      <c r="D90" s="195" t="s">
        <v>41</v>
      </c>
      <c r="E90" s="106">
        <v>4200</v>
      </c>
      <c r="F90" s="106">
        <f>개황2!G88</f>
        <v>4254</v>
      </c>
      <c r="G90" s="106">
        <f t="shared" si="14"/>
        <v>54</v>
      </c>
      <c r="H90" s="106">
        <f t="shared" si="21"/>
        <v>184</v>
      </c>
      <c r="I90" s="106">
        <f>'성사사목(세례)'!G89</f>
        <v>91</v>
      </c>
      <c r="J90" s="106">
        <v>23</v>
      </c>
      <c r="K90" s="106">
        <v>51</v>
      </c>
      <c r="L90" s="106">
        <v>1</v>
      </c>
      <c r="M90" s="106">
        <v>18</v>
      </c>
      <c r="N90" s="106">
        <f t="shared" si="17"/>
        <v>130</v>
      </c>
      <c r="O90" s="106">
        <v>11</v>
      </c>
      <c r="P90" s="106">
        <v>0</v>
      </c>
      <c r="Q90" s="106">
        <v>62</v>
      </c>
      <c r="R90" s="106">
        <v>57</v>
      </c>
      <c r="S90" s="106">
        <v>0</v>
      </c>
      <c r="T90" s="106">
        <v>0</v>
      </c>
    </row>
    <row r="91" spans="1:20" ht="15.75" customHeight="1">
      <c r="A91" s="372"/>
      <c r="B91" s="295"/>
      <c r="C91" s="195">
        <v>72</v>
      </c>
      <c r="D91" s="195" t="s">
        <v>145</v>
      </c>
      <c r="E91" s="106">
        <v>3572</v>
      </c>
      <c r="F91" s="106">
        <f>개황2!G89</f>
        <v>3617</v>
      </c>
      <c r="G91" s="106">
        <f t="shared" si="14"/>
        <v>45</v>
      </c>
      <c r="H91" s="106">
        <f t="shared" si="21"/>
        <v>101</v>
      </c>
      <c r="I91" s="106">
        <f>'성사사목(세례)'!G90</f>
        <v>42</v>
      </c>
      <c r="J91" s="106">
        <v>24</v>
      </c>
      <c r="K91" s="106">
        <v>27</v>
      </c>
      <c r="L91" s="106">
        <v>0</v>
      </c>
      <c r="M91" s="106">
        <v>8</v>
      </c>
      <c r="N91" s="106">
        <f t="shared" si="17"/>
        <v>56</v>
      </c>
      <c r="O91" s="106">
        <v>6</v>
      </c>
      <c r="P91" s="106">
        <v>0</v>
      </c>
      <c r="Q91" s="106">
        <v>34</v>
      </c>
      <c r="R91" s="106">
        <v>15</v>
      </c>
      <c r="S91" s="106">
        <v>0</v>
      </c>
      <c r="T91" s="106">
        <v>1</v>
      </c>
    </row>
    <row r="92" spans="1:20" ht="15.75" customHeight="1">
      <c r="A92" s="372"/>
      <c r="B92" s="295"/>
      <c r="C92" s="195">
        <v>73</v>
      </c>
      <c r="D92" s="195" t="s">
        <v>146</v>
      </c>
      <c r="E92" s="106">
        <v>2729</v>
      </c>
      <c r="F92" s="106">
        <f>개황2!G90</f>
        <v>2753</v>
      </c>
      <c r="G92" s="106">
        <f t="shared" si="14"/>
        <v>24</v>
      </c>
      <c r="H92" s="106">
        <f t="shared" si="21"/>
        <v>211</v>
      </c>
      <c r="I92" s="106">
        <f>'성사사목(세례)'!G91</f>
        <v>63</v>
      </c>
      <c r="J92" s="106">
        <v>99</v>
      </c>
      <c r="K92" s="106">
        <v>39</v>
      </c>
      <c r="L92" s="106">
        <v>10</v>
      </c>
      <c r="M92" s="106">
        <v>0</v>
      </c>
      <c r="N92" s="106">
        <f t="shared" si="17"/>
        <v>187</v>
      </c>
      <c r="O92" s="106">
        <v>7</v>
      </c>
      <c r="P92" s="106">
        <v>0</v>
      </c>
      <c r="Q92" s="106">
        <v>128</v>
      </c>
      <c r="R92" s="106">
        <v>51</v>
      </c>
      <c r="S92" s="106">
        <v>1</v>
      </c>
      <c r="T92" s="106">
        <v>0</v>
      </c>
    </row>
    <row r="93" spans="1:20" ht="15.75" customHeight="1">
      <c r="A93" s="372"/>
      <c r="B93" s="295"/>
      <c r="C93" s="195">
        <v>74</v>
      </c>
      <c r="D93" s="195" t="s">
        <v>42</v>
      </c>
      <c r="E93" s="106">
        <v>878</v>
      </c>
      <c r="F93" s="106">
        <f>개황2!G91</f>
        <v>877</v>
      </c>
      <c r="G93" s="106">
        <f t="shared" si="14"/>
        <v>-1</v>
      </c>
      <c r="H93" s="106">
        <f t="shared" si="21"/>
        <v>20</v>
      </c>
      <c r="I93" s="106">
        <f>'성사사목(세례)'!G92</f>
        <v>9</v>
      </c>
      <c r="J93" s="106">
        <v>5</v>
      </c>
      <c r="K93" s="106">
        <v>4</v>
      </c>
      <c r="L93" s="106">
        <v>1</v>
      </c>
      <c r="M93" s="106">
        <v>1</v>
      </c>
      <c r="N93" s="106">
        <f t="shared" si="17"/>
        <v>21</v>
      </c>
      <c r="O93" s="106">
        <v>5</v>
      </c>
      <c r="P93" s="106">
        <v>1</v>
      </c>
      <c r="Q93" s="106">
        <v>3</v>
      </c>
      <c r="R93" s="106">
        <v>12</v>
      </c>
      <c r="S93" s="106">
        <v>0</v>
      </c>
      <c r="T93" s="106">
        <v>0</v>
      </c>
    </row>
    <row r="94" spans="1:20" ht="13.5" customHeight="1">
      <c r="A94" s="372"/>
      <c r="B94" s="372"/>
      <c r="C94" s="364" t="s">
        <v>354</v>
      </c>
      <c r="D94" s="368"/>
      <c r="E94" s="106">
        <f>SUM(E88:E93)</f>
        <v>17079</v>
      </c>
      <c r="F94" s="106">
        <f aca="true" t="shared" si="22" ref="F94:T94">SUM(F88:F93)</f>
        <v>16394</v>
      </c>
      <c r="G94" s="106">
        <f t="shared" si="22"/>
        <v>-685</v>
      </c>
      <c r="H94" s="106">
        <f t="shared" si="22"/>
        <v>959</v>
      </c>
      <c r="I94" s="106">
        <f t="shared" si="22"/>
        <v>308</v>
      </c>
      <c r="J94" s="106">
        <f t="shared" si="22"/>
        <v>323</v>
      </c>
      <c r="K94" s="106">
        <f t="shared" si="22"/>
        <v>240</v>
      </c>
      <c r="L94" s="106">
        <f t="shared" si="22"/>
        <v>40</v>
      </c>
      <c r="M94" s="106">
        <f t="shared" si="22"/>
        <v>48</v>
      </c>
      <c r="N94" s="106">
        <f t="shared" si="22"/>
        <v>1644</v>
      </c>
      <c r="O94" s="106">
        <f t="shared" si="22"/>
        <v>58</v>
      </c>
      <c r="P94" s="106">
        <f t="shared" si="22"/>
        <v>2</v>
      </c>
      <c r="Q94" s="106">
        <f t="shared" si="22"/>
        <v>335</v>
      </c>
      <c r="R94" s="106">
        <f t="shared" si="22"/>
        <v>176</v>
      </c>
      <c r="S94" s="106">
        <f t="shared" si="22"/>
        <v>3</v>
      </c>
      <c r="T94" s="106">
        <f t="shared" si="22"/>
        <v>1070</v>
      </c>
    </row>
    <row r="95" spans="1:20" ht="15" customHeight="1">
      <c r="A95" s="372"/>
      <c r="B95" s="293" t="s">
        <v>220</v>
      </c>
      <c r="C95" s="294"/>
      <c r="D95" s="294"/>
      <c r="E95" s="106">
        <f>E94+E87</f>
        <v>26601</v>
      </c>
      <c r="F95" s="106">
        <f aca="true" t="shared" si="23" ref="F95:T95">F94+F87</f>
        <v>26062</v>
      </c>
      <c r="G95" s="106">
        <f t="shared" si="23"/>
        <v>-539</v>
      </c>
      <c r="H95" s="106">
        <f t="shared" si="23"/>
        <v>1357</v>
      </c>
      <c r="I95" s="106">
        <f t="shared" si="23"/>
        <v>443</v>
      </c>
      <c r="J95" s="106">
        <f t="shared" si="23"/>
        <v>408</v>
      </c>
      <c r="K95" s="106">
        <f t="shared" si="23"/>
        <v>363</v>
      </c>
      <c r="L95" s="106">
        <f t="shared" si="23"/>
        <v>64</v>
      </c>
      <c r="M95" s="106">
        <f t="shared" si="23"/>
        <v>79</v>
      </c>
      <c r="N95" s="106">
        <f t="shared" si="23"/>
        <v>1896</v>
      </c>
      <c r="O95" s="106">
        <f t="shared" si="23"/>
        <v>118</v>
      </c>
      <c r="P95" s="106">
        <f t="shared" si="23"/>
        <v>5</v>
      </c>
      <c r="Q95" s="106">
        <f t="shared" si="23"/>
        <v>433</v>
      </c>
      <c r="R95" s="106">
        <f t="shared" si="23"/>
        <v>267</v>
      </c>
      <c r="S95" s="106">
        <f t="shared" si="23"/>
        <v>3</v>
      </c>
      <c r="T95" s="106">
        <f t="shared" si="23"/>
        <v>1070</v>
      </c>
    </row>
    <row r="96" spans="1:20" ht="15.75" customHeight="1">
      <c r="A96" s="368" t="s">
        <v>700</v>
      </c>
      <c r="B96" s="368"/>
      <c r="C96" s="368"/>
      <c r="D96" s="368"/>
      <c r="E96" s="106">
        <v>114</v>
      </c>
      <c r="F96" s="106">
        <f>개황2!G94</f>
        <v>51</v>
      </c>
      <c r="G96" s="106">
        <f>F96-E96</f>
        <v>-63</v>
      </c>
      <c r="H96" s="106">
        <f>SUM(I96:M96)</f>
        <v>9</v>
      </c>
      <c r="I96" s="106">
        <f>'성사사목(세례)'!G95</f>
        <v>9</v>
      </c>
      <c r="J96" s="196"/>
      <c r="K96" s="106"/>
      <c r="L96" s="106"/>
      <c r="M96" s="106"/>
      <c r="N96" s="106">
        <f t="shared" si="17"/>
        <v>72</v>
      </c>
      <c r="O96" s="106"/>
      <c r="P96" s="106"/>
      <c r="Q96" s="106"/>
      <c r="R96" s="106">
        <v>72</v>
      </c>
      <c r="S96" s="106"/>
      <c r="T96" s="106"/>
    </row>
    <row r="97" spans="1:20" ht="15.75" customHeight="1">
      <c r="A97" s="368" t="s">
        <v>217</v>
      </c>
      <c r="B97" s="368"/>
      <c r="C97" s="368"/>
      <c r="D97" s="368"/>
      <c r="E97" s="12">
        <v>234</v>
      </c>
      <c r="F97" s="106">
        <v>254</v>
      </c>
      <c r="G97" s="106">
        <v>20</v>
      </c>
      <c r="H97" s="106">
        <f>SUM(I97:M97)</f>
        <v>21</v>
      </c>
      <c r="I97" s="106">
        <f>'성사사목(세례)'!G96</f>
        <v>0</v>
      </c>
      <c r="J97" s="196">
        <v>21</v>
      </c>
      <c r="K97" s="196"/>
      <c r="L97" s="196"/>
      <c r="M97" s="196"/>
      <c r="N97" s="106">
        <f t="shared" si="17"/>
        <v>1</v>
      </c>
      <c r="O97" s="196"/>
      <c r="P97" s="196"/>
      <c r="Q97" s="196"/>
      <c r="R97" s="196"/>
      <c r="S97" s="196"/>
      <c r="T97" s="196">
        <v>1</v>
      </c>
    </row>
    <row r="98" spans="1:20" ht="15.75" customHeight="1">
      <c r="A98" s="370" t="s">
        <v>221</v>
      </c>
      <c r="B98" s="370"/>
      <c r="C98" s="370"/>
      <c r="D98" s="370"/>
      <c r="E98" s="213">
        <f>E97+E96+E95+E81+E53+E28</f>
        <v>165685</v>
      </c>
      <c r="F98" s="213">
        <f aca="true" t="shared" si="24" ref="F98:T98">F97+F96+F95+F81+F53+F28</f>
        <v>167279</v>
      </c>
      <c r="G98" s="213">
        <f t="shared" si="24"/>
        <v>1594</v>
      </c>
      <c r="H98" s="213">
        <f>SUM(I98:M98)</f>
        <v>8366</v>
      </c>
      <c r="I98" s="213">
        <f t="shared" si="24"/>
        <v>3004</v>
      </c>
      <c r="J98" s="213">
        <f t="shared" si="24"/>
        <v>2758</v>
      </c>
      <c r="K98" s="213">
        <f t="shared" si="24"/>
        <v>1700</v>
      </c>
      <c r="L98" s="213">
        <f t="shared" si="24"/>
        <v>500</v>
      </c>
      <c r="M98" s="213">
        <f t="shared" si="24"/>
        <v>404</v>
      </c>
      <c r="N98" s="213">
        <f t="shared" si="24"/>
        <v>6772</v>
      </c>
      <c r="O98" s="213">
        <f t="shared" si="24"/>
        <v>779</v>
      </c>
      <c r="P98" s="213">
        <f t="shared" si="24"/>
        <v>168</v>
      </c>
      <c r="Q98" s="213">
        <f t="shared" si="24"/>
        <v>2647</v>
      </c>
      <c r="R98" s="213">
        <f t="shared" si="24"/>
        <v>1864</v>
      </c>
      <c r="S98" s="213">
        <f t="shared" si="24"/>
        <v>86</v>
      </c>
      <c r="T98" s="213">
        <f t="shared" si="24"/>
        <v>1228</v>
      </c>
    </row>
    <row r="99" ht="11.25">
      <c r="H99" s="49"/>
    </row>
    <row r="100" spans="8:12" ht="11.25">
      <c r="H100" s="373"/>
      <c r="I100" s="373"/>
      <c r="K100" s="197"/>
      <c r="L100" s="197"/>
    </row>
  </sheetData>
  <sheetProtection/>
  <mergeCells count="60">
    <mergeCell ref="B95:D95"/>
    <mergeCell ref="B54:B59"/>
    <mergeCell ref="C59:D59"/>
    <mergeCell ref="B47:B52"/>
    <mergeCell ref="C52:D52"/>
    <mergeCell ref="B60:B66"/>
    <mergeCell ref="C73:D73"/>
    <mergeCell ref="B82:B87"/>
    <mergeCell ref="C87:D87"/>
    <mergeCell ref="C66:D66"/>
    <mergeCell ref="A97:D97"/>
    <mergeCell ref="A98:D98"/>
    <mergeCell ref="B74:B80"/>
    <mergeCell ref="C80:D80"/>
    <mergeCell ref="B81:D81"/>
    <mergeCell ref="A82:A95"/>
    <mergeCell ref="A54:A81"/>
    <mergeCell ref="B88:B94"/>
    <mergeCell ref="C94:D94"/>
    <mergeCell ref="B67:B73"/>
    <mergeCell ref="H3:H5"/>
    <mergeCell ref="I3:I5"/>
    <mergeCell ref="J3:K3"/>
    <mergeCell ref="J4:J5"/>
    <mergeCell ref="K4:K5"/>
    <mergeCell ref="B37:B46"/>
    <mergeCell ref="C36:D36"/>
    <mergeCell ref="B28:D28"/>
    <mergeCell ref="C27:D27"/>
    <mergeCell ref="B2:B5"/>
    <mergeCell ref="C20:D20"/>
    <mergeCell ref="B21:B27"/>
    <mergeCell ref="B29:B36"/>
    <mergeCell ref="A29:A53"/>
    <mergeCell ref="E2:G2"/>
    <mergeCell ref="E3:E5"/>
    <mergeCell ref="F3:F5"/>
    <mergeCell ref="A2:A5"/>
    <mergeCell ref="B53:D53"/>
    <mergeCell ref="C46:D46"/>
    <mergeCell ref="R4:R5"/>
    <mergeCell ref="M3:M5"/>
    <mergeCell ref="L3:L5"/>
    <mergeCell ref="S3:S5"/>
    <mergeCell ref="A96:D96"/>
    <mergeCell ref="G3:G5"/>
    <mergeCell ref="A6:A28"/>
    <mergeCell ref="B6:B13"/>
    <mergeCell ref="C13:D13"/>
    <mergeCell ref="B14:B20"/>
    <mergeCell ref="H100:I100"/>
    <mergeCell ref="P4:P5"/>
    <mergeCell ref="O3:P3"/>
    <mergeCell ref="N3:N5"/>
    <mergeCell ref="O4:O5"/>
    <mergeCell ref="N2:T2"/>
    <mergeCell ref="H2:M2"/>
    <mergeCell ref="T3:T5"/>
    <mergeCell ref="Q3:R3"/>
    <mergeCell ref="Q4:Q5"/>
  </mergeCells>
  <printOptions horizontalCentered="1"/>
  <pageMargins left="0.5905511811023623" right="0.31496062992125984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0"/>
  <sheetViews>
    <sheetView zoomScale="120" zoomScaleNormal="120" zoomScalePageLayoutView="0" workbookViewId="0" topLeftCell="A66">
      <selection activeCell="M81" sqref="M81"/>
    </sheetView>
  </sheetViews>
  <sheetFormatPr defaultColWidth="8.88671875" defaultRowHeight="13.5"/>
  <cols>
    <col min="1" max="2" width="2.3359375" style="11" customWidth="1"/>
    <col min="3" max="3" width="2.6640625" style="11" customWidth="1"/>
    <col min="4" max="4" width="4.99609375" style="11" customWidth="1"/>
    <col min="5" max="6" width="5.6640625" style="11" customWidth="1"/>
    <col min="7" max="7" width="5.4453125" style="11" customWidth="1"/>
    <col min="8" max="8" width="6.21484375" style="11" customWidth="1"/>
    <col min="9" max="10" width="5.21484375" style="11" customWidth="1"/>
    <col min="11" max="11" width="5.3359375" style="183" customWidth="1"/>
    <col min="12" max="12" width="4.77734375" style="183" customWidth="1"/>
    <col min="13" max="13" width="5.88671875" style="48" customWidth="1"/>
    <col min="14" max="14" width="4.77734375" style="183" customWidth="1"/>
    <col min="15" max="15" width="6.21484375" style="11" customWidth="1"/>
    <col min="16" max="16" width="5.5546875" style="11" customWidth="1"/>
    <col min="17" max="16384" width="8.88671875" style="11" customWidth="1"/>
  </cols>
  <sheetData>
    <row r="1" spans="1:16" ht="20.25" customHeight="1">
      <c r="A1" s="355" t="s">
        <v>536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12.75" customHeight="1">
      <c r="A2" s="407" t="s">
        <v>222</v>
      </c>
      <c r="B2" s="407" t="s">
        <v>223</v>
      </c>
      <c r="C2" s="405" t="s">
        <v>262</v>
      </c>
      <c r="D2" s="406"/>
      <c r="E2" s="397" t="s">
        <v>308</v>
      </c>
      <c r="F2" s="398"/>
      <c r="G2" s="399"/>
      <c r="H2" s="397" t="s">
        <v>309</v>
      </c>
      <c r="I2" s="398"/>
      <c r="J2" s="399"/>
      <c r="K2" s="395" t="s">
        <v>310</v>
      </c>
      <c r="L2" s="396"/>
      <c r="M2" s="396"/>
      <c r="N2" s="396"/>
      <c r="O2" s="396"/>
      <c r="P2" s="408" t="s">
        <v>43</v>
      </c>
    </row>
    <row r="3" spans="1:16" ht="12.75" customHeight="1">
      <c r="A3" s="407"/>
      <c r="B3" s="407"/>
      <c r="C3" s="40"/>
      <c r="D3" s="41"/>
      <c r="E3" s="400"/>
      <c r="F3" s="401"/>
      <c r="G3" s="402"/>
      <c r="H3" s="400"/>
      <c r="I3" s="401"/>
      <c r="J3" s="402"/>
      <c r="K3" s="403" t="s">
        <v>5</v>
      </c>
      <c r="L3" s="395" t="s">
        <v>0</v>
      </c>
      <c r="M3" s="411"/>
      <c r="N3" s="395" t="s">
        <v>6</v>
      </c>
      <c r="O3" s="411"/>
      <c r="P3" s="409"/>
    </row>
    <row r="4" spans="1:16" ht="12.75" customHeight="1">
      <c r="A4" s="407"/>
      <c r="B4" s="407"/>
      <c r="C4" s="42" t="s">
        <v>313</v>
      </c>
      <c r="D4" s="43"/>
      <c r="E4" s="12" t="s">
        <v>5</v>
      </c>
      <c r="F4" s="12" t="s">
        <v>0</v>
      </c>
      <c r="G4" s="12" t="s">
        <v>6</v>
      </c>
      <c r="H4" s="12" t="s">
        <v>5</v>
      </c>
      <c r="I4" s="12" t="s">
        <v>0</v>
      </c>
      <c r="J4" s="12" t="s">
        <v>6</v>
      </c>
      <c r="K4" s="404"/>
      <c r="L4" s="180" t="s">
        <v>4</v>
      </c>
      <c r="M4" s="44" t="s">
        <v>7</v>
      </c>
      <c r="N4" s="180" t="s">
        <v>4</v>
      </c>
      <c r="O4" s="12" t="s">
        <v>7</v>
      </c>
      <c r="P4" s="410"/>
    </row>
    <row r="5" spans="1:16" s="18" customFormat="1" ht="15" customHeight="1">
      <c r="A5" s="297" t="s">
        <v>349</v>
      </c>
      <c r="B5" s="297" t="s">
        <v>340</v>
      </c>
      <c r="C5" s="195">
        <v>1</v>
      </c>
      <c r="D5" s="195" t="s">
        <v>92</v>
      </c>
      <c r="E5" s="106">
        <f aca="true" t="shared" si="0" ref="E5:E11">SUM(F5:G5)</f>
        <v>4667</v>
      </c>
      <c r="F5" s="106">
        <v>1606</v>
      </c>
      <c r="G5" s="106">
        <v>3061</v>
      </c>
      <c r="H5" s="106">
        <f>SUM(I5:J5)</f>
        <v>4748</v>
      </c>
      <c r="I5" s="106">
        <f>'연령별-금년(남)'!AA4</f>
        <v>1629</v>
      </c>
      <c r="J5" s="106">
        <f>'연령별-금년(여)'!AA4</f>
        <v>3119</v>
      </c>
      <c r="K5" s="123">
        <f>SUM(L5+N5)</f>
        <v>81</v>
      </c>
      <c r="L5" s="123">
        <f>I5-F5</f>
        <v>23</v>
      </c>
      <c r="M5" s="45">
        <f>ROUNDDOWN((L5/F5),3)</f>
        <v>0.014</v>
      </c>
      <c r="N5" s="123">
        <f>+J5-G5</f>
        <v>58</v>
      </c>
      <c r="O5" s="45">
        <f>ROUNDDOWN((N5/G5),3)</f>
        <v>0.018</v>
      </c>
      <c r="P5" s="46">
        <f>ROUNDDOWN((K5/E5),3)</f>
        <v>0.017</v>
      </c>
    </row>
    <row r="6" spans="1:16" s="18" customFormat="1" ht="15" customHeight="1">
      <c r="A6" s="298"/>
      <c r="B6" s="298"/>
      <c r="C6" s="195">
        <v>2</v>
      </c>
      <c r="D6" s="195" t="s">
        <v>9</v>
      </c>
      <c r="E6" s="106">
        <f t="shared" si="0"/>
        <v>2815</v>
      </c>
      <c r="F6" s="106">
        <v>1041</v>
      </c>
      <c r="G6" s="106">
        <v>1774</v>
      </c>
      <c r="H6" s="106">
        <f aca="true" t="shared" si="1" ref="H6:H69">SUM(I6:J6)</f>
        <v>2796</v>
      </c>
      <c r="I6" s="106">
        <f>'연령별-금년(남)'!AA5</f>
        <v>1045</v>
      </c>
      <c r="J6" s="106">
        <f>'연령별-금년(여)'!AA5</f>
        <v>1751</v>
      </c>
      <c r="K6" s="123">
        <f aca="true" t="shared" si="2" ref="K6:K11">SUM(L6+N6)</f>
        <v>-19</v>
      </c>
      <c r="L6" s="123">
        <f aca="true" t="shared" si="3" ref="L6:L11">I6-F6</f>
        <v>4</v>
      </c>
      <c r="M6" s="45">
        <f aca="true" t="shared" si="4" ref="M6:M69">ROUNDDOWN((L6/F6),3)</f>
        <v>0.003</v>
      </c>
      <c r="N6" s="123">
        <f aca="true" t="shared" si="5" ref="N6:N12">+J6-G6</f>
        <v>-23</v>
      </c>
      <c r="O6" s="45">
        <f aca="true" t="shared" si="6" ref="O6:O12">ROUNDDOWN((N6/G6),3)</f>
        <v>-0.012</v>
      </c>
      <c r="P6" s="46">
        <f aca="true" t="shared" si="7" ref="P6:P12">ROUNDDOWN((K6/E6),3)</f>
        <v>-0.006</v>
      </c>
    </row>
    <row r="7" spans="1:16" s="18" customFormat="1" ht="15" customHeight="1">
      <c r="A7" s="298"/>
      <c r="B7" s="298"/>
      <c r="C7" s="195">
        <v>3</v>
      </c>
      <c r="D7" s="195" t="s">
        <v>94</v>
      </c>
      <c r="E7" s="106">
        <f t="shared" si="0"/>
        <v>1649</v>
      </c>
      <c r="F7" s="106">
        <v>588</v>
      </c>
      <c r="G7" s="106">
        <v>1061</v>
      </c>
      <c r="H7" s="106">
        <f t="shared" si="1"/>
        <v>1635</v>
      </c>
      <c r="I7" s="106">
        <f>'연령별-금년(남)'!AA6</f>
        <v>590</v>
      </c>
      <c r="J7" s="106">
        <f>'연령별-금년(여)'!AA6</f>
        <v>1045</v>
      </c>
      <c r="K7" s="123">
        <f t="shared" si="2"/>
        <v>-14</v>
      </c>
      <c r="L7" s="123">
        <f t="shared" si="3"/>
        <v>2</v>
      </c>
      <c r="M7" s="45">
        <f t="shared" si="4"/>
        <v>0.003</v>
      </c>
      <c r="N7" s="123">
        <f t="shared" si="5"/>
        <v>-16</v>
      </c>
      <c r="O7" s="45">
        <f t="shared" si="6"/>
        <v>-0.015</v>
      </c>
      <c r="P7" s="46">
        <f t="shared" si="7"/>
        <v>-0.008</v>
      </c>
    </row>
    <row r="8" spans="1:16" s="18" customFormat="1" ht="15" customHeight="1">
      <c r="A8" s="298"/>
      <c r="B8" s="298"/>
      <c r="C8" s="195">
        <v>4</v>
      </c>
      <c r="D8" s="195" t="s">
        <v>64</v>
      </c>
      <c r="E8" s="106">
        <f t="shared" si="0"/>
        <v>1602</v>
      </c>
      <c r="F8" s="106">
        <v>680</v>
      </c>
      <c r="G8" s="106">
        <v>922</v>
      </c>
      <c r="H8" s="106">
        <f t="shared" si="1"/>
        <v>1705</v>
      </c>
      <c r="I8" s="106">
        <f>'연령별-금년(남)'!AA7</f>
        <v>732</v>
      </c>
      <c r="J8" s="106">
        <f>'연령별-금년(여)'!AA7</f>
        <v>973</v>
      </c>
      <c r="K8" s="123">
        <f t="shared" si="2"/>
        <v>103</v>
      </c>
      <c r="L8" s="123">
        <f t="shared" si="3"/>
        <v>52</v>
      </c>
      <c r="M8" s="45">
        <f t="shared" si="4"/>
        <v>0.076</v>
      </c>
      <c r="N8" s="123">
        <f t="shared" si="5"/>
        <v>51</v>
      </c>
      <c r="O8" s="45">
        <f t="shared" si="6"/>
        <v>0.055</v>
      </c>
      <c r="P8" s="46">
        <f t="shared" si="7"/>
        <v>0.064</v>
      </c>
    </row>
    <row r="9" spans="1:16" s="18" customFormat="1" ht="15" customHeight="1">
      <c r="A9" s="298"/>
      <c r="B9" s="298"/>
      <c r="C9" s="195">
        <v>5</v>
      </c>
      <c r="D9" s="195" t="s">
        <v>10</v>
      </c>
      <c r="E9" s="106">
        <f t="shared" si="0"/>
        <v>1413</v>
      </c>
      <c r="F9" s="106">
        <v>525</v>
      </c>
      <c r="G9" s="106">
        <v>888</v>
      </c>
      <c r="H9" s="106">
        <f t="shared" si="1"/>
        <v>1413</v>
      </c>
      <c r="I9" s="106">
        <f>'연령별-금년(남)'!AA8</f>
        <v>525</v>
      </c>
      <c r="J9" s="106">
        <f>'연령별-금년(여)'!AA8</f>
        <v>888</v>
      </c>
      <c r="K9" s="123">
        <f t="shared" si="2"/>
        <v>0</v>
      </c>
      <c r="L9" s="123">
        <f t="shared" si="3"/>
        <v>0</v>
      </c>
      <c r="M9" s="45">
        <f t="shared" si="4"/>
        <v>0</v>
      </c>
      <c r="N9" s="123">
        <f t="shared" si="5"/>
        <v>0</v>
      </c>
      <c r="O9" s="45">
        <f t="shared" si="6"/>
        <v>0</v>
      </c>
      <c r="P9" s="46">
        <f t="shared" si="7"/>
        <v>0</v>
      </c>
    </row>
    <row r="10" spans="1:16" s="18" customFormat="1" ht="15" customHeight="1">
      <c r="A10" s="298"/>
      <c r="B10" s="298"/>
      <c r="C10" s="195">
        <v>6</v>
      </c>
      <c r="D10" s="195" t="s">
        <v>96</v>
      </c>
      <c r="E10" s="106">
        <f t="shared" si="0"/>
        <v>2147</v>
      </c>
      <c r="F10" s="106">
        <v>897</v>
      </c>
      <c r="G10" s="106">
        <v>1250</v>
      </c>
      <c r="H10" s="106">
        <f t="shared" si="1"/>
        <v>2212</v>
      </c>
      <c r="I10" s="106">
        <f>'연령별-금년(남)'!AA9</f>
        <v>924</v>
      </c>
      <c r="J10" s="106">
        <f>'연령별-금년(여)'!AA9</f>
        <v>1288</v>
      </c>
      <c r="K10" s="123">
        <f t="shared" si="2"/>
        <v>65</v>
      </c>
      <c r="L10" s="123">
        <f t="shared" si="3"/>
        <v>27</v>
      </c>
      <c r="M10" s="45">
        <f t="shared" si="4"/>
        <v>0.03</v>
      </c>
      <c r="N10" s="123">
        <f t="shared" si="5"/>
        <v>38</v>
      </c>
      <c r="O10" s="45">
        <f t="shared" si="6"/>
        <v>0.03</v>
      </c>
      <c r="P10" s="46">
        <f t="shared" si="7"/>
        <v>0.03</v>
      </c>
    </row>
    <row r="11" spans="1:16" s="18" customFormat="1" ht="15" customHeight="1">
      <c r="A11" s="298"/>
      <c r="B11" s="298"/>
      <c r="C11" s="19">
        <v>7</v>
      </c>
      <c r="D11" s="19" t="s">
        <v>97</v>
      </c>
      <c r="E11" s="106">
        <f t="shared" si="0"/>
        <v>3210</v>
      </c>
      <c r="F11" s="106">
        <v>1224</v>
      </c>
      <c r="G11" s="106">
        <v>1986</v>
      </c>
      <c r="H11" s="106">
        <f t="shared" si="1"/>
        <v>3212</v>
      </c>
      <c r="I11" s="106">
        <f>'연령별-금년(남)'!AA10</f>
        <v>1226</v>
      </c>
      <c r="J11" s="106">
        <f>'연령별-금년(여)'!AA10</f>
        <v>1986</v>
      </c>
      <c r="K11" s="123">
        <f t="shared" si="2"/>
        <v>2</v>
      </c>
      <c r="L11" s="123">
        <f t="shared" si="3"/>
        <v>2</v>
      </c>
      <c r="M11" s="45">
        <f t="shared" si="4"/>
        <v>0.001</v>
      </c>
      <c r="N11" s="123">
        <f t="shared" si="5"/>
        <v>0</v>
      </c>
      <c r="O11" s="45">
        <f t="shared" si="6"/>
        <v>0</v>
      </c>
      <c r="P11" s="46">
        <f t="shared" si="7"/>
        <v>0</v>
      </c>
    </row>
    <row r="12" spans="1:16" s="18" customFormat="1" ht="15" customHeight="1">
      <c r="A12" s="298"/>
      <c r="B12" s="362"/>
      <c r="C12" s="363" t="s">
        <v>354</v>
      </c>
      <c r="D12" s="364"/>
      <c r="E12" s="8">
        <f>SUM(E5:E11)</f>
        <v>17503</v>
      </c>
      <c r="F12" s="8">
        <f aca="true" t="shared" si="8" ref="F12:L12">SUM(F5:F11)</f>
        <v>6561</v>
      </c>
      <c r="G12" s="8">
        <f t="shared" si="8"/>
        <v>10942</v>
      </c>
      <c r="H12" s="106">
        <f t="shared" si="1"/>
        <v>17721</v>
      </c>
      <c r="I12" s="106">
        <f>'연령별-금년(남)'!AA11</f>
        <v>6671</v>
      </c>
      <c r="J12" s="106">
        <f>'연령별-금년(여)'!AA11</f>
        <v>11050</v>
      </c>
      <c r="K12" s="123">
        <f t="shared" si="8"/>
        <v>218</v>
      </c>
      <c r="L12" s="123">
        <f t="shared" si="8"/>
        <v>110</v>
      </c>
      <c r="M12" s="45">
        <f t="shared" si="4"/>
        <v>0.016</v>
      </c>
      <c r="N12" s="123">
        <f t="shared" si="5"/>
        <v>108</v>
      </c>
      <c r="O12" s="45">
        <f t="shared" si="6"/>
        <v>0.009</v>
      </c>
      <c r="P12" s="46">
        <f t="shared" si="7"/>
        <v>0.012</v>
      </c>
    </row>
    <row r="13" spans="1:16" s="18" customFormat="1" ht="15" customHeight="1">
      <c r="A13" s="298"/>
      <c r="B13" s="297" t="s">
        <v>341</v>
      </c>
      <c r="C13" s="20">
        <v>8</v>
      </c>
      <c r="D13" s="20" t="s">
        <v>11</v>
      </c>
      <c r="E13" s="106">
        <f aca="true" t="shared" si="9" ref="E13:E18">SUM(F13:G13)</f>
        <v>3767</v>
      </c>
      <c r="F13" s="106">
        <v>1319</v>
      </c>
      <c r="G13" s="106">
        <v>2448</v>
      </c>
      <c r="H13" s="106">
        <f t="shared" si="1"/>
        <v>3749</v>
      </c>
      <c r="I13" s="106">
        <f>'연령별-금년(남)'!AA12</f>
        <v>1314</v>
      </c>
      <c r="J13" s="106">
        <f>'연령별-금년(여)'!AA12</f>
        <v>2435</v>
      </c>
      <c r="K13" s="123">
        <f aca="true" t="shared" si="10" ref="K13:K18">SUM(L13+N13)</f>
        <v>-18</v>
      </c>
      <c r="L13" s="123">
        <f aca="true" t="shared" si="11" ref="L13:L18">I13-F13</f>
        <v>-5</v>
      </c>
      <c r="M13" s="45">
        <f t="shared" si="4"/>
        <v>-0.003</v>
      </c>
      <c r="N13" s="123">
        <f aca="true" t="shared" si="12" ref="N13:N18">+J13-G13</f>
        <v>-13</v>
      </c>
      <c r="O13" s="45">
        <f aca="true" t="shared" si="13" ref="O13:O19">ROUNDDOWN((N13/G13),3)</f>
        <v>-0.005</v>
      </c>
      <c r="P13" s="45">
        <f aca="true" t="shared" si="14" ref="P13:P19">ROUNDDOWN((K13/E13),3)</f>
        <v>-0.004</v>
      </c>
    </row>
    <row r="14" spans="1:16" s="18" customFormat="1" ht="15" customHeight="1">
      <c r="A14" s="298"/>
      <c r="B14" s="298"/>
      <c r="C14" s="195">
        <v>9</v>
      </c>
      <c r="D14" s="195" t="s">
        <v>99</v>
      </c>
      <c r="E14" s="106">
        <f t="shared" si="9"/>
        <v>2721</v>
      </c>
      <c r="F14" s="106">
        <v>980</v>
      </c>
      <c r="G14" s="106">
        <v>1741</v>
      </c>
      <c r="H14" s="106">
        <f t="shared" si="1"/>
        <v>2637</v>
      </c>
      <c r="I14" s="106">
        <f>'연령별-금년(남)'!AA13</f>
        <v>970</v>
      </c>
      <c r="J14" s="106">
        <f>'연령별-금년(여)'!AA13</f>
        <v>1667</v>
      </c>
      <c r="K14" s="123">
        <f t="shared" si="10"/>
        <v>-84</v>
      </c>
      <c r="L14" s="123">
        <f t="shared" si="11"/>
        <v>-10</v>
      </c>
      <c r="M14" s="45">
        <f t="shared" si="4"/>
        <v>-0.01</v>
      </c>
      <c r="N14" s="123">
        <f t="shared" si="12"/>
        <v>-74</v>
      </c>
      <c r="O14" s="45">
        <f t="shared" si="13"/>
        <v>-0.042</v>
      </c>
      <c r="P14" s="45">
        <f t="shared" si="14"/>
        <v>-0.03</v>
      </c>
    </row>
    <row r="15" spans="1:16" s="18" customFormat="1" ht="15" customHeight="1">
      <c r="A15" s="298"/>
      <c r="B15" s="298"/>
      <c r="C15" s="195">
        <v>10</v>
      </c>
      <c r="D15" s="195" t="s">
        <v>12</v>
      </c>
      <c r="E15" s="106">
        <f t="shared" si="9"/>
        <v>4719</v>
      </c>
      <c r="F15" s="106">
        <v>1553</v>
      </c>
      <c r="G15" s="106">
        <v>3166</v>
      </c>
      <c r="H15" s="106">
        <f t="shared" si="1"/>
        <v>4702</v>
      </c>
      <c r="I15" s="106">
        <f>'연령별-금년(남)'!AA14</f>
        <v>1556</v>
      </c>
      <c r="J15" s="106">
        <f>'연령별-금년(여)'!AA14</f>
        <v>3146</v>
      </c>
      <c r="K15" s="123">
        <f t="shared" si="10"/>
        <v>-17</v>
      </c>
      <c r="L15" s="123">
        <f t="shared" si="11"/>
        <v>3</v>
      </c>
      <c r="M15" s="45">
        <f t="shared" si="4"/>
        <v>0.001</v>
      </c>
      <c r="N15" s="123">
        <f t="shared" si="12"/>
        <v>-20</v>
      </c>
      <c r="O15" s="45">
        <f t="shared" si="13"/>
        <v>-0.006</v>
      </c>
      <c r="P15" s="45">
        <f t="shared" si="14"/>
        <v>-0.003</v>
      </c>
    </row>
    <row r="16" spans="1:16" s="18" customFormat="1" ht="15" customHeight="1">
      <c r="A16" s="298"/>
      <c r="B16" s="298"/>
      <c r="C16" s="195">
        <v>11</v>
      </c>
      <c r="D16" s="195" t="s">
        <v>13</v>
      </c>
      <c r="E16" s="106">
        <f t="shared" si="9"/>
        <v>3188</v>
      </c>
      <c r="F16" s="106">
        <v>1166</v>
      </c>
      <c r="G16" s="106">
        <v>2022</v>
      </c>
      <c r="H16" s="106">
        <f t="shared" si="1"/>
        <v>3215</v>
      </c>
      <c r="I16" s="106">
        <f>'연령별-금년(남)'!AA15</f>
        <v>1179</v>
      </c>
      <c r="J16" s="106">
        <f>'연령별-금년(여)'!AA15</f>
        <v>2036</v>
      </c>
      <c r="K16" s="123">
        <f t="shared" si="10"/>
        <v>27</v>
      </c>
      <c r="L16" s="123">
        <f t="shared" si="11"/>
        <v>13</v>
      </c>
      <c r="M16" s="45">
        <f t="shared" si="4"/>
        <v>0.011</v>
      </c>
      <c r="N16" s="123">
        <f t="shared" si="12"/>
        <v>14</v>
      </c>
      <c r="O16" s="45">
        <f t="shared" si="13"/>
        <v>0.006</v>
      </c>
      <c r="P16" s="45">
        <f t="shared" si="14"/>
        <v>0.008</v>
      </c>
    </row>
    <row r="17" spans="1:16" s="18" customFormat="1" ht="15" customHeight="1">
      <c r="A17" s="298"/>
      <c r="B17" s="298"/>
      <c r="C17" s="195">
        <v>12</v>
      </c>
      <c r="D17" s="19" t="s">
        <v>15</v>
      </c>
      <c r="E17" s="106">
        <f t="shared" si="9"/>
        <v>3219</v>
      </c>
      <c r="F17" s="106">
        <v>1352</v>
      </c>
      <c r="G17" s="106">
        <v>1867</v>
      </c>
      <c r="H17" s="106">
        <f t="shared" si="1"/>
        <v>3284</v>
      </c>
      <c r="I17" s="106">
        <f>'연령별-금년(남)'!AA16</f>
        <v>1373</v>
      </c>
      <c r="J17" s="106">
        <f>'연령별-금년(여)'!AA16</f>
        <v>1911</v>
      </c>
      <c r="K17" s="123">
        <f t="shared" si="10"/>
        <v>65</v>
      </c>
      <c r="L17" s="123">
        <f t="shared" si="11"/>
        <v>21</v>
      </c>
      <c r="M17" s="45">
        <f t="shared" si="4"/>
        <v>0.015</v>
      </c>
      <c r="N17" s="123">
        <f t="shared" si="12"/>
        <v>44</v>
      </c>
      <c r="O17" s="45">
        <f t="shared" si="13"/>
        <v>0.023</v>
      </c>
      <c r="P17" s="45">
        <f t="shared" si="14"/>
        <v>0.02</v>
      </c>
    </row>
    <row r="18" spans="1:16" s="18" customFormat="1" ht="15" customHeight="1">
      <c r="A18" s="298"/>
      <c r="B18" s="298"/>
      <c r="C18" s="19">
        <v>13</v>
      </c>
      <c r="D18" s="195" t="s">
        <v>14</v>
      </c>
      <c r="E18" s="106">
        <f t="shared" si="9"/>
        <v>687</v>
      </c>
      <c r="F18" s="106">
        <v>276</v>
      </c>
      <c r="G18" s="106">
        <v>411</v>
      </c>
      <c r="H18" s="106">
        <f t="shared" si="1"/>
        <v>762</v>
      </c>
      <c r="I18" s="106">
        <f>'연령별-금년(남)'!AA17</f>
        <v>314</v>
      </c>
      <c r="J18" s="106">
        <f>'연령별-금년(여)'!AA17</f>
        <v>448</v>
      </c>
      <c r="K18" s="123">
        <f t="shared" si="10"/>
        <v>75</v>
      </c>
      <c r="L18" s="123">
        <f t="shared" si="11"/>
        <v>38</v>
      </c>
      <c r="M18" s="45">
        <f t="shared" si="4"/>
        <v>0.137</v>
      </c>
      <c r="N18" s="123">
        <f t="shared" si="12"/>
        <v>37</v>
      </c>
      <c r="O18" s="45">
        <f t="shared" si="13"/>
        <v>0.09</v>
      </c>
      <c r="P18" s="45">
        <f t="shared" si="14"/>
        <v>0.109</v>
      </c>
    </row>
    <row r="19" spans="1:16" s="18" customFormat="1" ht="15" customHeight="1">
      <c r="A19" s="298"/>
      <c r="B19" s="362"/>
      <c r="C19" s="363" t="s">
        <v>354</v>
      </c>
      <c r="D19" s="364"/>
      <c r="E19" s="8">
        <f>SUM(E13:E18)</f>
        <v>18301</v>
      </c>
      <c r="F19" s="8">
        <f aca="true" t="shared" si="15" ref="F19:N19">SUM(F13:F18)</f>
        <v>6646</v>
      </c>
      <c r="G19" s="8">
        <f t="shared" si="15"/>
        <v>11655</v>
      </c>
      <c r="H19" s="106">
        <f t="shared" si="1"/>
        <v>18349</v>
      </c>
      <c r="I19" s="106">
        <f>'연령별-금년(남)'!AA18</f>
        <v>6706</v>
      </c>
      <c r="J19" s="106">
        <f>'연령별-금년(여)'!AA18</f>
        <v>11643</v>
      </c>
      <c r="K19" s="123">
        <f t="shared" si="15"/>
        <v>48</v>
      </c>
      <c r="L19" s="123">
        <f t="shared" si="15"/>
        <v>60</v>
      </c>
      <c r="M19" s="45">
        <f t="shared" si="4"/>
        <v>0.009</v>
      </c>
      <c r="N19" s="123">
        <f t="shared" si="15"/>
        <v>-12</v>
      </c>
      <c r="O19" s="45">
        <f t="shared" si="13"/>
        <v>-0.001</v>
      </c>
      <c r="P19" s="45">
        <f t="shared" si="14"/>
        <v>0.002</v>
      </c>
    </row>
    <row r="20" spans="1:16" s="18" customFormat="1" ht="15" customHeight="1">
      <c r="A20" s="298"/>
      <c r="B20" s="297" t="s">
        <v>342</v>
      </c>
      <c r="C20" s="20">
        <v>14</v>
      </c>
      <c r="D20" s="155" t="s">
        <v>103</v>
      </c>
      <c r="E20" s="106">
        <f aca="true" t="shared" si="16" ref="E20:E25">SUM(F20:G20)</f>
        <v>1073</v>
      </c>
      <c r="F20" s="106">
        <v>471</v>
      </c>
      <c r="G20" s="106">
        <v>602</v>
      </c>
      <c r="H20" s="106">
        <f t="shared" si="1"/>
        <v>1102</v>
      </c>
      <c r="I20" s="106">
        <f>'연령별-금년(남)'!AA19</f>
        <v>486</v>
      </c>
      <c r="J20" s="106">
        <f>'연령별-금년(여)'!AA19</f>
        <v>616</v>
      </c>
      <c r="K20" s="123">
        <f aca="true" t="shared" si="17" ref="K20:K25">SUM(L20+N20)</f>
        <v>29</v>
      </c>
      <c r="L20" s="123">
        <f aca="true" t="shared" si="18" ref="L20:L25">I20-F20</f>
        <v>15</v>
      </c>
      <c r="M20" s="45">
        <f t="shared" si="4"/>
        <v>0.031</v>
      </c>
      <c r="N20" s="123">
        <f aca="true" t="shared" si="19" ref="N20:N25">+J20-G20</f>
        <v>14</v>
      </c>
      <c r="O20" s="45">
        <f aca="true" t="shared" si="20" ref="O20:O28">ROUNDDOWN((N20/G20),3)</f>
        <v>0.023</v>
      </c>
      <c r="P20" s="45">
        <f aca="true" t="shared" si="21" ref="P20:P28">ROUNDDOWN((K20/E20),3)</f>
        <v>0.027</v>
      </c>
    </row>
    <row r="21" spans="1:16" s="18" customFormat="1" ht="15" customHeight="1">
      <c r="A21" s="298"/>
      <c r="B21" s="298"/>
      <c r="C21" s="195">
        <v>15</v>
      </c>
      <c r="D21" s="195" t="s">
        <v>104</v>
      </c>
      <c r="E21" s="106">
        <f t="shared" si="16"/>
        <v>594</v>
      </c>
      <c r="F21" s="106">
        <v>276</v>
      </c>
      <c r="G21" s="106">
        <v>318</v>
      </c>
      <c r="H21" s="106">
        <f t="shared" si="1"/>
        <v>581</v>
      </c>
      <c r="I21" s="106">
        <f>'연령별-금년(남)'!AA20</f>
        <v>276</v>
      </c>
      <c r="J21" s="106">
        <f>'연령별-금년(여)'!AA20</f>
        <v>305</v>
      </c>
      <c r="K21" s="123">
        <f t="shared" si="17"/>
        <v>-13</v>
      </c>
      <c r="L21" s="123">
        <f t="shared" si="18"/>
        <v>0</v>
      </c>
      <c r="M21" s="45">
        <f t="shared" si="4"/>
        <v>0</v>
      </c>
      <c r="N21" s="123">
        <f t="shared" si="19"/>
        <v>-13</v>
      </c>
      <c r="O21" s="45">
        <f t="shared" si="20"/>
        <v>-0.04</v>
      </c>
      <c r="P21" s="45">
        <f t="shared" si="21"/>
        <v>-0.021</v>
      </c>
    </row>
    <row r="22" spans="1:16" s="18" customFormat="1" ht="15" customHeight="1">
      <c r="A22" s="298"/>
      <c r="B22" s="298"/>
      <c r="C22" s="195">
        <v>16</v>
      </c>
      <c r="D22" s="195" t="s">
        <v>16</v>
      </c>
      <c r="E22" s="106">
        <f t="shared" si="16"/>
        <v>773</v>
      </c>
      <c r="F22" s="106">
        <v>306</v>
      </c>
      <c r="G22" s="106">
        <v>467</v>
      </c>
      <c r="H22" s="106">
        <f t="shared" si="1"/>
        <v>807</v>
      </c>
      <c r="I22" s="106">
        <f>'연령별-금년(남)'!AA21</f>
        <v>322</v>
      </c>
      <c r="J22" s="106">
        <f>'연령별-금년(여)'!AA21</f>
        <v>485</v>
      </c>
      <c r="K22" s="123">
        <f t="shared" si="17"/>
        <v>34</v>
      </c>
      <c r="L22" s="123">
        <f t="shared" si="18"/>
        <v>16</v>
      </c>
      <c r="M22" s="45">
        <f t="shared" si="4"/>
        <v>0.052</v>
      </c>
      <c r="N22" s="123">
        <f t="shared" si="19"/>
        <v>18</v>
      </c>
      <c r="O22" s="45">
        <f t="shared" si="20"/>
        <v>0.038</v>
      </c>
      <c r="P22" s="45">
        <f t="shared" si="21"/>
        <v>0.043</v>
      </c>
    </row>
    <row r="23" spans="1:16" s="18" customFormat="1" ht="15" customHeight="1">
      <c r="A23" s="298"/>
      <c r="B23" s="298"/>
      <c r="C23" s="195">
        <v>17</v>
      </c>
      <c r="D23" s="195" t="s">
        <v>106</v>
      </c>
      <c r="E23" s="106">
        <f t="shared" si="16"/>
        <v>1589</v>
      </c>
      <c r="F23" s="106">
        <v>651</v>
      </c>
      <c r="G23" s="106">
        <v>938</v>
      </c>
      <c r="H23" s="106">
        <f t="shared" si="1"/>
        <v>1622</v>
      </c>
      <c r="I23" s="106">
        <f>'연령별-금년(남)'!AA22</f>
        <v>670</v>
      </c>
      <c r="J23" s="106">
        <f>'연령별-금년(여)'!AA22</f>
        <v>952</v>
      </c>
      <c r="K23" s="123">
        <f t="shared" si="17"/>
        <v>33</v>
      </c>
      <c r="L23" s="123">
        <f t="shared" si="18"/>
        <v>19</v>
      </c>
      <c r="M23" s="45">
        <f t="shared" si="4"/>
        <v>0.029</v>
      </c>
      <c r="N23" s="123">
        <f t="shared" si="19"/>
        <v>14</v>
      </c>
      <c r="O23" s="45">
        <f t="shared" si="20"/>
        <v>0.014</v>
      </c>
      <c r="P23" s="45">
        <f t="shared" si="21"/>
        <v>0.02</v>
      </c>
    </row>
    <row r="24" spans="1:16" s="18" customFormat="1" ht="15" customHeight="1">
      <c r="A24" s="298"/>
      <c r="B24" s="298"/>
      <c r="C24" s="195">
        <v>18</v>
      </c>
      <c r="D24" s="195" t="s">
        <v>107</v>
      </c>
      <c r="E24" s="106">
        <f t="shared" si="16"/>
        <v>1313</v>
      </c>
      <c r="F24" s="106">
        <v>545</v>
      </c>
      <c r="G24" s="106">
        <v>768</v>
      </c>
      <c r="H24" s="106">
        <f t="shared" si="1"/>
        <v>1356</v>
      </c>
      <c r="I24" s="106">
        <f>'연령별-금년(남)'!AA23</f>
        <v>561</v>
      </c>
      <c r="J24" s="106">
        <f>'연령별-금년(여)'!AA23</f>
        <v>795</v>
      </c>
      <c r="K24" s="123">
        <f t="shared" si="17"/>
        <v>43</v>
      </c>
      <c r="L24" s="123">
        <f t="shared" si="18"/>
        <v>16</v>
      </c>
      <c r="M24" s="45">
        <f t="shared" si="4"/>
        <v>0.029</v>
      </c>
      <c r="N24" s="123">
        <f t="shared" si="19"/>
        <v>27</v>
      </c>
      <c r="O24" s="45">
        <f t="shared" si="20"/>
        <v>0.035</v>
      </c>
      <c r="P24" s="45">
        <f t="shared" si="21"/>
        <v>0.032</v>
      </c>
    </row>
    <row r="25" spans="1:16" s="18" customFormat="1" ht="15" customHeight="1">
      <c r="A25" s="298"/>
      <c r="B25" s="298"/>
      <c r="C25" s="195">
        <v>19</v>
      </c>
      <c r="D25" s="195" t="s">
        <v>108</v>
      </c>
      <c r="E25" s="106">
        <f t="shared" si="16"/>
        <v>2175</v>
      </c>
      <c r="F25" s="106">
        <v>895</v>
      </c>
      <c r="G25" s="106">
        <v>1280</v>
      </c>
      <c r="H25" s="106">
        <f t="shared" si="1"/>
        <v>2192</v>
      </c>
      <c r="I25" s="106">
        <f>'연령별-금년(남)'!AA24</f>
        <v>902</v>
      </c>
      <c r="J25" s="106">
        <f>'연령별-금년(여)'!AA24</f>
        <v>1290</v>
      </c>
      <c r="K25" s="123">
        <f t="shared" si="17"/>
        <v>17</v>
      </c>
      <c r="L25" s="123">
        <f t="shared" si="18"/>
        <v>7</v>
      </c>
      <c r="M25" s="45">
        <f t="shared" si="4"/>
        <v>0.007</v>
      </c>
      <c r="N25" s="123">
        <f t="shared" si="19"/>
        <v>10</v>
      </c>
      <c r="O25" s="45">
        <f t="shared" si="20"/>
        <v>0.007</v>
      </c>
      <c r="P25" s="45">
        <f t="shared" si="21"/>
        <v>0.007</v>
      </c>
    </row>
    <row r="26" spans="1:16" s="18" customFormat="1" ht="15" customHeight="1">
      <c r="A26" s="298"/>
      <c r="B26" s="362"/>
      <c r="C26" s="363" t="s">
        <v>354</v>
      </c>
      <c r="D26" s="364"/>
      <c r="E26" s="8">
        <f>SUM(E20:E25)</f>
        <v>7517</v>
      </c>
      <c r="F26" s="8">
        <f aca="true" t="shared" si="22" ref="F26:N26">SUM(F20:F25)</f>
        <v>3144</v>
      </c>
      <c r="G26" s="8">
        <f t="shared" si="22"/>
        <v>4373</v>
      </c>
      <c r="H26" s="106">
        <f t="shared" si="1"/>
        <v>7660</v>
      </c>
      <c r="I26" s="106">
        <f>'연령별-금년(남)'!AA25</f>
        <v>3217</v>
      </c>
      <c r="J26" s="106">
        <f>'연령별-금년(여)'!AA25</f>
        <v>4443</v>
      </c>
      <c r="K26" s="123">
        <f t="shared" si="22"/>
        <v>143</v>
      </c>
      <c r="L26" s="123">
        <f t="shared" si="22"/>
        <v>73</v>
      </c>
      <c r="M26" s="45">
        <f t="shared" si="4"/>
        <v>0.023</v>
      </c>
      <c r="N26" s="123">
        <f t="shared" si="22"/>
        <v>70</v>
      </c>
      <c r="O26" s="45">
        <f t="shared" si="20"/>
        <v>0.016</v>
      </c>
      <c r="P26" s="45">
        <f t="shared" si="21"/>
        <v>0.019</v>
      </c>
    </row>
    <row r="27" spans="1:16" s="18" customFormat="1" ht="15" customHeight="1">
      <c r="A27" s="362"/>
      <c r="B27" s="356" t="s">
        <v>220</v>
      </c>
      <c r="C27" s="356"/>
      <c r="D27" s="293"/>
      <c r="E27" s="8">
        <f>E26+E19+E12</f>
        <v>43321</v>
      </c>
      <c r="F27" s="8">
        <f aca="true" t="shared" si="23" ref="F27:N27">F26+F19+F12</f>
        <v>16351</v>
      </c>
      <c r="G27" s="8">
        <f t="shared" si="23"/>
        <v>26970</v>
      </c>
      <c r="H27" s="106">
        <f t="shared" si="1"/>
        <v>43730</v>
      </c>
      <c r="I27" s="106">
        <f>'연령별-금년(남)'!AA26</f>
        <v>16594</v>
      </c>
      <c r="J27" s="106">
        <f>'연령별-금년(여)'!AA26</f>
        <v>27136</v>
      </c>
      <c r="K27" s="123">
        <f t="shared" si="23"/>
        <v>409</v>
      </c>
      <c r="L27" s="123">
        <f t="shared" si="23"/>
        <v>243</v>
      </c>
      <c r="M27" s="45">
        <f t="shared" si="4"/>
        <v>0.014</v>
      </c>
      <c r="N27" s="123">
        <f t="shared" si="23"/>
        <v>166</v>
      </c>
      <c r="O27" s="45">
        <f t="shared" si="20"/>
        <v>0.006</v>
      </c>
      <c r="P27" s="45">
        <f t="shared" si="21"/>
        <v>0.009</v>
      </c>
    </row>
    <row r="28" spans="1:16" s="18" customFormat="1" ht="14.25" customHeight="1">
      <c r="A28" s="297" t="s">
        <v>242</v>
      </c>
      <c r="B28" s="297" t="s">
        <v>340</v>
      </c>
      <c r="C28" s="195">
        <v>20</v>
      </c>
      <c r="D28" s="195" t="s">
        <v>17</v>
      </c>
      <c r="E28" s="106">
        <f>SUM(F28:G28)</f>
        <v>4383</v>
      </c>
      <c r="F28" s="106">
        <v>1809</v>
      </c>
      <c r="G28" s="106">
        <v>2574</v>
      </c>
      <c r="H28" s="106">
        <f t="shared" si="1"/>
        <v>4419</v>
      </c>
      <c r="I28" s="106">
        <f>'연령별-금년(남)'!AA27</f>
        <v>1833</v>
      </c>
      <c r="J28" s="106">
        <f>'연령별-금년(여)'!AA27</f>
        <v>2586</v>
      </c>
      <c r="K28" s="123">
        <f>SUM(L28+N28)</f>
        <v>36</v>
      </c>
      <c r="L28" s="123">
        <f>I28-F28</f>
        <v>24</v>
      </c>
      <c r="M28" s="45">
        <f t="shared" si="4"/>
        <v>0.013</v>
      </c>
      <c r="N28" s="123">
        <f>+J28-G28</f>
        <v>12</v>
      </c>
      <c r="O28" s="45">
        <f t="shared" si="20"/>
        <v>0.004</v>
      </c>
      <c r="P28" s="45">
        <f t="shared" si="21"/>
        <v>0.008</v>
      </c>
    </row>
    <row r="29" spans="1:16" s="18" customFormat="1" ht="14.25" customHeight="1">
      <c r="A29" s="298"/>
      <c r="B29" s="298"/>
      <c r="C29" s="195">
        <v>21</v>
      </c>
      <c r="D29" s="195" t="s">
        <v>18</v>
      </c>
      <c r="E29" s="106">
        <f aca="true" t="shared" si="24" ref="E29:E34">SUM(F29:G29)</f>
        <v>3965</v>
      </c>
      <c r="F29" s="106">
        <v>1666</v>
      </c>
      <c r="G29" s="106">
        <v>2299</v>
      </c>
      <c r="H29" s="106">
        <f t="shared" si="1"/>
        <v>4036</v>
      </c>
      <c r="I29" s="106">
        <f>'연령별-금년(남)'!AA28</f>
        <v>1703</v>
      </c>
      <c r="J29" s="106">
        <f>'연령별-금년(여)'!AA28</f>
        <v>2333</v>
      </c>
      <c r="K29" s="123">
        <f aca="true" t="shared" si="25" ref="K29:K35">SUM(L29+N29)</f>
        <v>71</v>
      </c>
      <c r="L29" s="123">
        <f aca="true" t="shared" si="26" ref="L29:L34">I29-F29</f>
        <v>37</v>
      </c>
      <c r="M29" s="45">
        <f t="shared" si="4"/>
        <v>0.022</v>
      </c>
      <c r="N29" s="123">
        <f aca="true" t="shared" si="27" ref="N29:N35">+J29-G29</f>
        <v>34</v>
      </c>
      <c r="O29" s="45">
        <f aca="true" t="shared" si="28" ref="O29:O34">ROUNDDOWN((N29/G29),3)</f>
        <v>0.014</v>
      </c>
      <c r="P29" s="45">
        <f aca="true" t="shared" si="29" ref="P29:P34">ROUNDDOWN((K29/E29),3)</f>
        <v>0.017</v>
      </c>
    </row>
    <row r="30" spans="1:16" s="18" customFormat="1" ht="14.25" customHeight="1">
      <c r="A30" s="298"/>
      <c r="B30" s="298"/>
      <c r="C30" s="195">
        <v>22</v>
      </c>
      <c r="D30" s="195" t="s">
        <v>112</v>
      </c>
      <c r="E30" s="106">
        <f t="shared" si="24"/>
        <v>2019</v>
      </c>
      <c r="F30" s="106">
        <v>833</v>
      </c>
      <c r="G30" s="106">
        <v>1186</v>
      </c>
      <c r="H30" s="106">
        <f t="shared" si="1"/>
        <v>2030</v>
      </c>
      <c r="I30" s="106">
        <f>'연령별-금년(남)'!AA29</f>
        <v>849</v>
      </c>
      <c r="J30" s="106">
        <f>'연령별-금년(여)'!AA29</f>
        <v>1181</v>
      </c>
      <c r="K30" s="123">
        <f t="shared" si="25"/>
        <v>11</v>
      </c>
      <c r="L30" s="123">
        <f t="shared" si="26"/>
        <v>16</v>
      </c>
      <c r="M30" s="45">
        <f t="shared" si="4"/>
        <v>0.019</v>
      </c>
      <c r="N30" s="123">
        <f t="shared" si="27"/>
        <v>-5</v>
      </c>
      <c r="O30" s="45">
        <f t="shared" si="28"/>
        <v>-0.004</v>
      </c>
      <c r="P30" s="45">
        <f t="shared" si="29"/>
        <v>0.005</v>
      </c>
    </row>
    <row r="31" spans="1:16" s="18" customFormat="1" ht="14.25" customHeight="1">
      <c r="A31" s="298"/>
      <c r="B31" s="298"/>
      <c r="C31" s="195">
        <v>23</v>
      </c>
      <c r="D31" s="195" t="s">
        <v>343</v>
      </c>
      <c r="E31" s="106">
        <f t="shared" si="24"/>
        <v>2026</v>
      </c>
      <c r="F31" s="106">
        <v>818</v>
      </c>
      <c r="G31" s="106">
        <v>1208</v>
      </c>
      <c r="H31" s="106">
        <f t="shared" si="1"/>
        <v>2041</v>
      </c>
      <c r="I31" s="106">
        <f>'연령별-금년(남)'!AA30</f>
        <v>832</v>
      </c>
      <c r="J31" s="106">
        <f>'연령별-금년(여)'!AA30</f>
        <v>1209</v>
      </c>
      <c r="K31" s="123">
        <f t="shared" si="25"/>
        <v>15</v>
      </c>
      <c r="L31" s="123">
        <f t="shared" si="26"/>
        <v>14</v>
      </c>
      <c r="M31" s="45">
        <f t="shared" si="4"/>
        <v>0.017</v>
      </c>
      <c r="N31" s="123">
        <f t="shared" si="27"/>
        <v>1</v>
      </c>
      <c r="O31" s="45">
        <f t="shared" si="28"/>
        <v>0</v>
      </c>
      <c r="P31" s="45">
        <f t="shared" si="29"/>
        <v>0.007</v>
      </c>
    </row>
    <row r="32" spans="1:16" s="18" customFormat="1" ht="14.25" customHeight="1">
      <c r="A32" s="298"/>
      <c r="B32" s="298"/>
      <c r="C32" s="195">
        <v>24</v>
      </c>
      <c r="D32" s="72" t="s">
        <v>344</v>
      </c>
      <c r="E32" s="106">
        <f t="shared" si="24"/>
        <v>1524</v>
      </c>
      <c r="F32" s="106">
        <v>632</v>
      </c>
      <c r="G32" s="106">
        <v>892</v>
      </c>
      <c r="H32" s="106">
        <f t="shared" si="1"/>
        <v>1563</v>
      </c>
      <c r="I32" s="106">
        <f>'연령별-금년(남)'!AA31</f>
        <v>650</v>
      </c>
      <c r="J32" s="106">
        <f>'연령별-금년(여)'!AA31</f>
        <v>913</v>
      </c>
      <c r="K32" s="123">
        <f t="shared" si="25"/>
        <v>39</v>
      </c>
      <c r="L32" s="123">
        <f t="shared" si="26"/>
        <v>18</v>
      </c>
      <c r="M32" s="45">
        <f t="shared" si="4"/>
        <v>0.028</v>
      </c>
      <c r="N32" s="123">
        <f t="shared" si="27"/>
        <v>21</v>
      </c>
      <c r="O32" s="45">
        <f t="shared" si="28"/>
        <v>0.023</v>
      </c>
      <c r="P32" s="45">
        <f t="shared" si="29"/>
        <v>0.025</v>
      </c>
    </row>
    <row r="33" spans="1:16" s="18" customFormat="1" ht="14.25" customHeight="1">
      <c r="A33" s="298"/>
      <c r="B33" s="298"/>
      <c r="C33" s="195">
        <v>25</v>
      </c>
      <c r="D33" s="195" t="s">
        <v>219</v>
      </c>
      <c r="E33" s="106">
        <f t="shared" si="24"/>
        <v>1839</v>
      </c>
      <c r="F33" s="106">
        <v>785</v>
      </c>
      <c r="G33" s="106">
        <v>1054</v>
      </c>
      <c r="H33" s="106">
        <f t="shared" si="1"/>
        <v>1851</v>
      </c>
      <c r="I33" s="106">
        <f>'연령별-금년(남)'!AA32</f>
        <v>790</v>
      </c>
      <c r="J33" s="106">
        <f>'연령별-금년(여)'!AA32</f>
        <v>1061</v>
      </c>
      <c r="K33" s="123">
        <f t="shared" si="25"/>
        <v>12</v>
      </c>
      <c r="L33" s="123">
        <f t="shared" si="26"/>
        <v>5</v>
      </c>
      <c r="M33" s="45">
        <f t="shared" si="4"/>
        <v>0.006</v>
      </c>
      <c r="N33" s="123">
        <f t="shared" si="27"/>
        <v>7</v>
      </c>
      <c r="O33" s="45">
        <f t="shared" si="28"/>
        <v>0.006</v>
      </c>
      <c r="P33" s="45">
        <f t="shared" si="29"/>
        <v>0.006</v>
      </c>
    </row>
    <row r="34" spans="1:16" s="18" customFormat="1" ht="14.25" customHeight="1">
      <c r="A34" s="298"/>
      <c r="B34" s="298"/>
      <c r="C34" s="195">
        <v>26</v>
      </c>
      <c r="D34" s="195" t="s">
        <v>20</v>
      </c>
      <c r="E34" s="106">
        <f t="shared" si="24"/>
        <v>1237</v>
      </c>
      <c r="F34" s="106">
        <v>499</v>
      </c>
      <c r="G34" s="106">
        <v>738</v>
      </c>
      <c r="H34" s="106">
        <f t="shared" si="1"/>
        <v>1232</v>
      </c>
      <c r="I34" s="106">
        <f>'연령별-금년(남)'!AA33</f>
        <v>501</v>
      </c>
      <c r="J34" s="106">
        <f>'연령별-금년(여)'!AA33</f>
        <v>731</v>
      </c>
      <c r="K34" s="123">
        <f t="shared" si="25"/>
        <v>-5</v>
      </c>
      <c r="L34" s="123">
        <f t="shared" si="26"/>
        <v>2</v>
      </c>
      <c r="M34" s="45">
        <f t="shared" si="4"/>
        <v>0.004</v>
      </c>
      <c r="N34" s="123">
        <f t="shared" si="27"/>
        <v>-7</v>
      </c>
      <c r="O34" s="45">
        <f t="shared" si="28"/>
        <v>-0.009</v>
      </c>
      <c r="P34" s="45">
        <f t="shared" si="29"/>
        <v>-0.004</v>
      </c>
    </row>
    <row r="35" spans="1:16" s="18" customFormat="1" ht="14.25" customHeight="1">
      <c r="A35" s="298"/>
      <c r="B35" s="362"/>
      <c r="C35" s="363" t="s">
        <v>354</v>
      </c>
      <c r="D35" s="364"/>
      <c r="E35" s="8">
        <f>SUM(E28:E34)</f>
        <v>16993</v>
      </c>
      <c r="F35" s="8">
        <f aca="true" t="shared" si="30" ref="F35:L35">SUM(F28:F34)</f>
        <v>7042</v>
      </c>
      <c r="G35" s="8">
        <f t="shared" si="30"/>
        <v>9951</v>
      </c>
      <c r="H35" s="106">
        <f t="shared" si="1"/>
        <v>17172</v>
      </c>
      <c r="I35" s="106">
        <f>'연령별-금년(남)'!AA34</f>
        <v>7158</v>
      </c>
      <c r="J35" s="106">
        <f>'연령별-금년(여)'!AA34</f>
        <v>10014</v>
      </c>
      <c r="K35" s="123">
        <f t="shared" si="25"/>
        <v>179</v>
      </c>
      <c r="L35" s="123">
        <f t="shared" si="30"/>
        <v>116</v>
      </c>
      <c r="M35" s="45">
        <f t="shared" si="4"/>
        <v>0.016</v>
      </c>
      <c r="N35" s="123">
        <f t="shared" si="27"/>
        <v>63</v>
      </c>
      <c r="O35" s="45">
        <f>ROUNDDOWN((N35/G35),3)</f>
        <v>0.006</v>
      </c>
      <c r="P35" s="45">
        <f>ROUNDDOWN((K35/E35),3)</f>
        <v>0.01</v>
      </c>
    </row>
    <row r="36" spans="1:16" s="18" customFormat="1" ht="14.25" customHeight="1">
      <c r="A36" s="298"/>
      <c r="B36" s="297" t="s">
        <v>341</v>
      </c>
      <c r="C36" s="195">
        <v>27</v>
      </c>
      <c r="D36" s="195" t="s">
        <v>346</v>
      </c>
      <c r="E36" s="106">
        <f aca="true" t="shared" si="31" ref="E36:E44">SUM(F36:G36)</f>
        <v>4907</v>
      </c>
      <c r="F36" s="106">
        <v>1969</v>
      </c>
      <c r="G36" s="106">
        <v>2938</v>
      </c>
      <c r="H36" s="106">
        <f t="shared" si="1"/>
        <v>5173</v>
      </c>
      <c r="I36" s="106">
        <f>'연령별-금년(남)'!AA35</f>
        <v>2104</v>
      </c>
      <c r="J36" s="106">
        <f>'연령별-금년(여)'!AA35</f>
        <v>3069</v>
      </c>
      <c r="K36" s="123">
        <f>SUM(L36+N36)</f>
        <v>266</v>
      </c>
      <c r="L36" s="123">
        <f>I36-F36</f>
        <v>135</v>
      </c>
      <c r="M36" s="45">
        <f t="shared" si="4"/>
        <v>0.068</v>
      </c>
      <c r="N36" s="123">
        <f>+J36-G36</f>
        <v>131</v>
      </c>
      <c r="O36" s="45">
        <f>ROUNDDOWN((N36/G36),3)</f>
        <v>0.044</v>
      </c>
      <c r="P36" s="45">
        <f>ROUNDDOWN((K36/E36),3)</f>
        <v>0.054</v>
      </c>
    </row>
    <row r="37" spans="1:16" s="18" customFormat="1" ht="14.25" customHeight="1">
      <c r="A37" s="298"/>
      <c r="B37" s="298"/>
      <c r="C37" s="195">
        <v>28</v>
      </c>
      <c r="D37" s="195" t="s">
        <v>111</v>
      </c>
      <c r="E37" s="106">
        <f t="shared" si="31"/>
        <v>6735</v>
      </c>
      <c r="F37" s="106">
        <v>2706</v>
      </c>
      <c r="G37" s="106">
        <v>4029</v>
      </c>
      <c r="H37" s="106">
        <f t="shared" si="1"/>
        <v>6912</v>
      </c>
      <c r="I37" s="106">
        <f>'연령별-금년(남)'!AA36</f>
        <v>2788</v>
      </c>
      <c r="J37" s="106">
        <f>'연령별-금년(여)'!AA36</f>
        <v>4124</v>
      </c>
      <c r="K37" s="123">
        <f aca="true" t="shared" si="32" ref="K37:K44">SUM(L37+N37)</f>
        <v>177</v>
      </c>
      <c r="L37" s="123">
        <f aca="true" t="shared" si="33" ref="L37:L44">I37-F37</f>
        <v>82</v>
      </c>
      <c r="M37" s="45">
        <f t="shared" si="4"/>
        <v>0.03</v>
      </c>
      <c r="N37" s="123">
        <f aca="true" t="shared" si="34" ref="N37:N44">+J37-G37</f>
        <v>95</v>
      </c>
      <c r="O37" s="45">
        <f aca="true" t="shared" si="35" ref="O37:O44">ROUNDDOWN((N37/G37),3)</f>
        <v>0.023</v>
      </c>
      <c r="P37" s="45">
        <f aca="true" t="shared" si="36" ref="P37:P44">ROUNDDOWN((K37/E37),3)</f>
        <v>0.026</v>
      </c>
    </row>
    <row r="38" spans="1:16" s="18" customFormat="1" ht="14.25" customHeight="1">
      <c r="A38" s="298"/>
      <c r="B38" s="298"/>
      <c r="C38" s="195">
        <v>29</v>
      </c>
      <c r="D38" s="72" t="s">
        <v>553</v>
      </c>
      <c r="E38" s="106">
        <f t="shared" si="31"/>
        <v>243</v>
      </c>
      <c r="F38" s="106">
        <v>100</v>
      </c>
      <c r="G38" s="106">
        <v>143</v>
      </c>
      <c r="H38" s="106">
        <v>143</v>
      </c>
      <c r="I38" s="106">
        <f>'연령별-금년(남)'!AA37</f>
        <v>102</v>
      </c>
      <c r="J38" s="106">
        <f>'연령별-금년(여)'!AA37</f>
        <v>144</v>
      </c>
      <c r="K38" s="123">
        <f t="shared" si="32"/>
        <v>223</v>
      </c>
      <c r="L38" s="123">
        <v>90</v>
      </c>
      <c r="M38" s="45">
        <f t="shared" si="4"/>
        <v>0.9</v>
      </c>
      <c r="N38" s="123">
        <v>133</v>
      </c>
      <c r="O38" s="45">
        <f t="shared" si="35"/>
        <v>0.93</v>
      </c>
      <c r="P38" s="45">
        <f t="shared" si="36"/>
        <v>0.917</v>
      </c>
    </row>
    <row r="39" spans="1:16" s="18" customFormat="1" ht="14.25" customHeight="1">
      <c r="A39" s="298"/>
      <c r="B39" s="298"/>
      <c r="C39" s="195">
        <v>30</v>
      </c>
      <c r="D39" s="195" t="s">
        <v>115</v>
      </c>
      <c r="E39" s="106">
        <f t="shared" si="31"/>
        <v>473</v>
      </c>
      <c r="F39" s="106">
        <v>198</v>
      </c>
      <c r="G39" s="106">
        <v>275</v>
      </c>
      <c r="H39" s="106">
        <f t="shared" si="1"/>
        <v>500</v>
      </c>
      <c r="I39" s="106">
        <f>'연령별-금년(남)'!AA38</f>
        <v>208</v>
      </c>
      <c r="J39" s="106">
        <f>'연령별-금년(여)'!AA38</f>
        <v>292</v>
      </c>
      <c r="K39" s="123">
        <f t="shared" si="32"/>
        <v>27</v>
      </c>
      <c r="L39" s="123">
        <f t="shared" si="33"/>
        <v>10</v>
      </c>
      <c r="M39" s="45">
        <f t="shared" si="4"/>
        <v>0.05</v>
      </c>
      <c r="N39" s="123">
        <f t="shared" si="34"/>
        <v>17</v>
      </c>
      <c r="O39" s="45">
        <f t="shared" si="35"/>
        <v>0.061</v>
      </c>
      <c r="P39" s="45">
        <f t="shared" si="36"/>
        <v>0.057</v>
      </c>
    </row>
    <row r="40" spans="1:16" s="18" customFormat="1" ht="14.25" customHeight="1">
      <c r="A40" s="298"/>
      <c r="B40" s="298"/>
      <c r="C40" s="195">
        <v>31</v>
      </c>
      <c r="D40" s="195" t="s">
        <v>21</v>
      </c>
      <c r="E40" s="106">
        <f t="shared" si="31"/>
        <v>975</v>
      </c>
      <c r="F40" s="106">
        <v>410</v>
      </c>
      <c r="G40" s="106">
        <v>565</v>
      </c>
      <c r="H40" s="106">
        <f t="shared" si="1"/>
        <v>1010</v>
      </c>
      <c r="I40" s="106">
        <f>'연령별-금년(남)'!AA39</f>
        <v>432</v>
      </c>
      <c r="J40" s="106">
        <f>'연령별-금년(여)'!AA39</f>
        <v>578</v>
      </c>
      <c r="K40" s="123">
        <f t="shared" si="32"/>
        <v>35</v>
      </c>
      <c r="L40" s="123">
        <f t="shared" si="33"/>
        <v>22</v>
      </c>
      <c r="M40" s="45">
        <f t="shared" si="4"/>
        <v>0.053</v>
      </c>
      <c r="N40" s="123">
        <f t="shared" si="34"/>
        <v>13</v>
      </c>
      <c r="O40" s="45">
        <f t="shared" si="35"/>
        <v>0.023</v>
      </c>
      <c r="P40" s="45">
        <f t="shared" si="36"/>
        <v>0.035</v>
      </c>
    </row>
    <row r="41" spans="1:16" s="18" customFormat="1" ht="14.25" customHeight="1">
      <c r="A41" s="298"/>
      <c r="B41" s="298"/>
      <c r="C41" s="195">
        <v>32</v>
      </c>
      <c r="D41" s="195" t="s">
        <v>22</v>
      </c>
      <c r="E41" s="106">
        <f t="shared" si="31"/>
        <v>3160</v>
      </c>
      <c r="F41" s="106">
        <v>1217</v>
      </c>
      <c r="G41" s="106">
        <v>1943</v>
      </c>
      <c r="H41" s="106">
        <f t="shared" si="1"/>
        <v>3239</v>
      </c>
      <c r="I41" s="106">
        <f>'연령별-금년(남)'!AA40</f>
        <v>1285</v>
      </c>
      <c r="J41" s="106">
        <f>'연령별-금년(여)'!AA40</f>
        <v>1954</v>
      </c>
      <c r="K41" s="123">
        <f t="shared" si="32"/>
        <v>79</v>
      </c>
      <c r="L41" s="123">
        <f t="shared" si="33"/>
        <v>68</v>
      </c>
      <c r="M41" s="45">
        <f t="shared" si="4"/>
        <v>0.055</v>
      </c>
      <c r="N41" s="123">
        <f t="shared" si="34"/>
        <v>11</v>
      </c>
      <c r="O41" s="45">
        <f t="shared" si="35"/>
        <v>0.005</v>
      </c>
      <c r="P41" s="45">
        <f t="shared" si="36"/>
        <v>0.025</v>
      </c>
    </row>
    <row r="42" spans="1:16" s="18" customFormat="1" ht="14.25" customHeight="1">
      <c r="A42" s="298"/>
      <c r="B42" s="298"/>
      <c r="C42" s="195">
        <v>33</v>
      </c>
      <c r="D42" s="195" t="s">
        <v>116</v>
      </c>
      <c r="E42" s="106">
        <f t="shared" si="31"/>
        <v>2624</v>
      </c>
      <c r="F42" s="106">
        <v>1125</v>
      </c>
      <c r="G42" s="106">
        <v>1499</v>
      </c>
      <c r="H42" s="106">
        <f t="shared" si="1"/>
        <v>2631</v>
      </c>
      <c r="I42" s="106">
        <f>'연령별-금년(남)'!AA41</f>
        <v>1135</v>
      </c>
      <c r="J42" s="106">
        <f>'연령별-금년(여)'!AA41</f>
        <v>1496</v>
      </c>
      <c r="K42" s="123">
        <f>SUM(L42+N42)</f>
        <v>7</v>
      </c>
      <c r="L42" s="123">
        <f>I42-F42</f>
        <v>10</v>
      </c>
      <c r="M42" s="45">
        <f t="shared" si="4"/>
        <v>0.008</v>
      </c>
      <c r="N42" s="123">
        <f>+J42-G42</f>
        <v>-3</v>
      </c>
      <c r="O42" s="45">
        <f>ROUNDDOWN((N42/G42),3)</f>
        <v>-0.002</v>
      </c>
      <c r="P42" s="45">
        <f>ROUNDDOWN((K42/E42),3)</f>
        <v>0.002</v>
      </c>
    </row>
    <row r="43" spans="1:16" s="18" customFormat="1" ht="14.25" customHeight="1">
      <c r="A43" s="298"/>
      <c r="B43" s="298"/>
      <c r="C43" s="195">
        <v>34</v>
      </c>
      <c r="D43" s="195" t="s">
        <v>529</v>
      </c>
      <c r="E43" s="106">
        <f t="shared" si="31"/>
        <v>357</v>
      </c>
      <c r="F43" s="106">
        <v>162</v>
      </c>
      <c r="G43" s="106">
        <v>195</v>
      </c>
      <c r="H43" s="106">
        <f t="shared" si="1"/>
        <v>358</v>
      </c>
      <c r="I43" s="106">
        <f>'연령별-금년(남)'!AA42</f>
        <v>161</v>
      </c>
      <c r="J43" s="106">
        <f>'연령별-금년(여)'!AA42</f>
        <v>197</v>
      </c>
      <c r="K43" s="123">
        <f t="shared" si="32"/>
        <v>1</v>
      </c>
      <c r="L43" s="123">
        <f t="shared" si="33"/>
        <v>-1</v>
      </c>
      <c r="M43" s="45">
        <f t="shared" si="4"/>
        <v>-0.006</v>
      </c>
      <c r="N43" s="123">
        <f t="shared" si="34"/>
        <v>2</v>
      </c>
      <c r="O43" s="45">
        <f t="shared" si="35"/>
        <v>0.01</v>
      </c>
      <c r="P43" s="45">
        <f t="shared" si="36"/>
        <v>0.002</v>
      </c>
    </row>
    <row r="44" spans="1:16" s="18" customFormat="1" ht="14.25" customHeight="1">
      <c r="A44" s="298"/>
      <c r="B44" s="298"/>
      <c r="C44" s="195">
        <v>35</v>
      </c>
      <c r="D44" s="195" t="s">
        <v>241</v>
      </c>
      <c r="E44" s="106">
        <f t="shared" si="31"/>
        <v>1008</v>
      </c>
      <c r="F44" s="106">
        <v>417</v>
      </c>
      <c r="G44" s="106">
        <v>591</v>
      </c>
      <c r="H44" s="106">
        <f t="shared" si="1"/>
        <v>1034</v>
      </c>
      <c r="I44" s="106">
        <f>'연령별-금년(남)'!AA43</f>
        <v>428</v>
      </c>
      <c r="J44" s="106">
        <f>'연령별-금년(여)'!AA43</f>
        <v>606</v>
      </c>
      <c r="K44" s="123">
        <f t="shared" si="32"/>
        <v>26</v>
      </c>
      <c r="L44" s="123">
        <f t="shared" si="33"/>
        <v>11</v>
      </c>
      <c r="M44" s="45">
        <f t="shared" si="4"/>
        <v>0.026</v>
      </c>
      <c r="N44" s="123">
        <f t="shared" si="34"/>
        <v>15</v>
      </c>
      <c r="O44" s="45">
        <f t="shared" si="35"/>
        <v>0.025</v>
      </c>
      <c r="P44" s="45">
        <f t="shared" si="36"/>
        <v>0.025</v>
      </c>
    </row>
    <row r="45" spans="1:16" s="18" customFormat="1" ht="14.25" customHeight="1">
      <c r="A45" s="298"/>
      <c r="B45" s="362"/>
      <c r="C45" s="363" t="s">
        <v>354</v>
      </c>
      <c r="D45" s="364"/>
      <c r="E45" s="8">
        <f>SUM(E36:E44)</f>
        <v>20482</v>
      </c>
      <c r="F45" s="8">
        <f aca="true" t="shared" si="37" ref="F45:N45">SUM(F36:F44)</f>
        <v>8304</v>
      </c>
      <c r="G45" s="8">
        <f t="shared" si="37"/>
        <v>12178</v>
      </c>
      <c r="H45" s="106">
        <f t="shared" si="1"/>
        <v>21103</v>
      </c>
      <c r="I45" s="106">
        <f>'연령별-금년(남)'!AA44</f>
        <v>8643</v>
      </c>
      <c r="J45" s="106">
        <f>'연령별-금년(여)'!AA44</f>
        <v>12460</v>
      </c>
      <c r="K45" s="123">
        <f t="shared" si="37"/>
        <v>841</v>
      </c>
      <c r="L45" s="123">
        <f t="shared" si="37"/>
        <v>427</v>
      </c>
      <c r="M45" s="45">
        <f t="shared" si="4"/>
        <v>0.051</v>
      </c>
      <c r="N45" s="123">
        <f t="shared" si="37"/>
        <v>414</v>
      </c>
      <c r="O45" s="45">
        <f>ROUNDDOWN((N45/G45),3)</f>
        <v>0.033</v>
      </c>
      <c r="P45" s="45">
        <f>ROUNDDOWN((K45/E45),3)</f>
        <v>0.041</v>
      </c>
    </row>
    <row r="46" spans="1:16" s="18" customFormat="1" ht="14.25" customHeight="1">
      <c r="A46" s="298"/>
      <c r="B46" s="297" t="s">
        <v>342</v>
      </c>
      <c r="C46" s="195">
        <v>36</v>
      </c>
      <c r="D46" s="195" t="s">
        <v>23</v>
      </c>
      <c r="E46" s="106">
        <f>SUM(F46:G46)</f>
        <v>2570</v>
      </c>
      <c r="F46" s="106">
        <v>1059</v>
      </c>
      <c r="G46" s="106">
        <v>1511</v>
      </c>
      <c r="H46" s="106">
        <f t="shared" si="1"/>
        <v>2638</v>
      </c>
      <c r="I46" s="106">
        <f>'연령별-금년(남)'!AA45</f>
        <v>1098</v>
      </c>
      <c r="J46" s="106">
        <f>'연령별-금년(여)'!AA45</f>
        <v>1540</v>
      </c>
      <c r="K46" s="123">
        <f>SUM(L46+N46)</f>
        <v>68</v>
      </c>
      <c r="L46" s="123">
        <f>I46-F46</f>
        <v>39</v>
      </c>
      <c r="M46" s="45">
        <f t="shared" si="4"/>
        <v>0.036</v>
      </c>
      <c r="N46" s="123">
        <f>+J46-G46</f>
        <v>29</v>
      </c>
      <c r="O46" s="45">
        <f aca="true" t="shared" si="38" ref="O46:O54">ROUNDDOWN((N46/G46),3)</f>
        <v>0.019</v>
      </c>
      <c r="P46" s="45">
        <f aca="true" t="shared" si="39" ref="P46:P54">ROUNDDOWN((K46/E46),3)</f>
        <v>0.026</v>
      </c>
    </row>
    <row r="47" spans="1:16" s="18" customFormat="1" ht="14.25" customHeight="1">
      <c r="A47" s="298"/>
      <c r="B47" s="298"/>
      <c r="C47" s="195">
        <v>37</v>
      </c>
      <c r="D47" s="195" t="s">
        <v>24</v>
      </c>
      <c r="E47" s="106">
        <f>SUM(F47:G47)</f>
        <v>3710</v>
      </c>
      <c r="F47" s="106">
        <v>1596</v>
      </c>
      <c r="G47" s="106">
        <v>2114</v>
      </c>
      <c r="H47" s="106">
        <f t="shared" si="1"/>
        <v>3753</v>
      </c>
      <c r="I47" s="106">
        <f>'연령별-금년(남)'!AA46</f>
        <v>1624</v>
      </c>
      <c r="J47" s="106">
        <f>'연령별-금년(여)'!AA46</f>
        <v>2129</v>
      </c>
      <c r="K47" s="123">
        <f>SUM(L47+N47)</f>
        <v>43</v>
      </c>
      <c r="L47" s="123">
        <f>I47-F47</f>
        <v>28</v>
      </c>
      <c r="M47" s="45">
        <f t="shared" si="4"/>
        <v>0.017</v>
      </c>
      <c r="N47" s="123">
        <f>+J47-G47</f>
        <v>15</v>
      </c>
      <c r="O47" s="45">
        <f t="shared" si="38"/>
        <v>0.007</v>
      </c>
      <c r="P47" s="45">
        <f t="shared" si="39"/>
        <v>0.011</v>
      </c>
    </row>
    <row r="48" spans="1:16" s="18" customFormat="1" ht="14.25" customHeight="1">
      <c r="A48" s="298"/>
      <c r="B48" s="298"/>
      <c r="C48" s="195">
        <v>38</v>
      </c>
      <c r="D48" s="195" t="s">
        <v>25</v>
      </c>
      <c r="E48" s="106">
        <f>SUM(F48:G48)</f>
        <v>2815</v>
      </c>
      <c r="F48" s="106">
        <v>1162</v>
      </c>
      <c r="G48" s="106">
        <v>1653</v>
      </c>
      <c r="H48" s="106">
        <f t="shared" si="1"/>
        <v>2810</v>
      </c>
      <c r="I48" s="106">
        <f>'연령별-금년(남)'!AA47</f>
        <v>1155</v>
      </c>
      <c r="J48" s="106">
        <f>'연령별-금년(여)'!AA47</f>
        <v>1655</v>
      </c>
      <c r="K48" s="123">
        <f>SUM(L48+N48)</f>
        <v>-5</v>
      </c>
      <c r="L48" s="123">
        <f>I48-F48</f>
        <v>-7</v>
      </c>
      <c r="M48" s="45">
        <f t="shared" si="4"/>
        <v>-0.006</v>
      </c>
      <c r="N48" s="123">
        <f>+J48-G48</f>
        <v>2</v>
      </c>
      <c r="O48" s="45">
        <f t="shared" si="38"/>
        <v>0.001</v>
      </c>
      <c r="P48" s="45">
        <f t="shared" si="39"/>
        <v>-0.001</v>
      </c>
    </row>
    <row r="49" spans="1:16" s="18" customFormat="1" ht="14.25" customHeight="1">
      <c r="A49" s="298"/>
      <c r="B49" s="298"/>
      <c r="C49" s="195">
        <v>39</v>
      </c>
      <c r="D49" s="195" t="s">
        <v>480</v>
      </c>
      <c r="E49" s="106">
        <f>SUM(F49:G49)</f>
        <v>1041</v>
      </c>
      <c r="F49" s="106">
        <v>458</v>
      </c>
      <c r="G49" s="106">
        <v>583</v>
      </c>
      <c r="H49" s="106">
        <f t="shared" si="1"/>
        <v>1074</v>
      </c>
      <c r="I49" s="106">
        <f>'연령별-금년(남)'!AA48</f>
        <v>465</v>
      </c>
      <c r="J49" s="106">
        <f>'연령별-금년(여)'!AA48</f>
        <v>609</v>
      </c>
      <c r="K49" s="123">
        <f>SUM(L49+N49)</f>
        <v>33</v>
      </c>
      <c r="L49" s="123">
        <f>I49-F49</f>
        <v>7</v>
      </c>
      <c r="M49" s="45">
        <f t="shared" si="4"/>
        <v>0.015</v>
      </c>
      <c r="N49" s="123">
        <f>+J49-G49</f>
        <v>26</v>
      </c>
      <c r="O49" s="45">
        <f t="shared" si="38"/>
        <v>0.044</v>
      </c>
      <c r="P49" s="45">
        <f t="shared" si="39"/>
        <v>0.031</v>
      </c>
    </row>
    <row r="50" spans="1:16" s="18" customFormat="1" ht="14.25" customHeight="1">
      <c r="A50" s="298"/>
      <c r="B50" s="298"/>
      <c r="C50" s="195">
        <v>40</v>
      </c>
      <c r="D50" s="195" t="s">
        <v>26</v>
      </c>
      <c r="E50" s="106">
        <f>SUM(F50:G50)</f>
        <v>4127</v>
      </c>
      <c r="F50" s="106">
        <v>1646</v>
      </c>
      <c r="G50" s="106">
        <v>2481</v>
      </c>
      <c r="H50" s="106">
        <f t="shared" si="1"/>
        <v>4178</v>
      </c>
      <c r="I50" s="106">
        <f>'연령별-금년(남)'!AA49</f>
        <v>1671</v>
      </c>
      <c r="J50" s="106">
        <f>'연령별-금년(여)'!AA49</f>
        <v>2507</v>
      </c>
      <c r="K50" s="123">
        <f>SUM(L50+N50)</f>
        <v>51</v>
      </c>
      <c r="L50" s="123">
        <f>I50-F50</f>
        <v>25</v>
      </c>
      <c r="M50" s="45">
        <f t="shared" si="4"/>
        <v>0.015</v>
      </c>
      <c r="N50" s="123">
        <f>+J50-G50</f>
        <v>26</v>
      </c>
      <c r="O50" s="45">
        <f t="shared" si="38"/>
        <v>0.01</v>
      </c>
      <c r="P50" s="45">
        <f t="shared" si="39"/>
        <v>0.012</v>
      </c>
    </row>
    <row r="51" spans="1:16" s="18" customFormat="1" ht="14.25" customHeight="1">
      <c r="A51" s="298"/>
      <c r="B51" s="362"/>
      <c r="C51" s="363" t="s">
        <v>354</v>
      </c>
      <c r="D51" s="364"/>
      <c r="E51" s="8">
        <f>SUM(E46:E50)</f>
        <v>14263</v>
      </c>
      <c r="F51" s="8">
        <f aca="true" t="shared" si="40" ref="F51:N51">SUM(F46:F50)</f>
        <v>5921</v>
      </c>
      <c r="G51" s="8">
        <f t="shared" si="40"/>
        <v>8342</v>
      </c>
      <c r="H51" s="106">
        <f t="shared" si="1"/>
        <v>14453</v>
      </c>
      <c r="I51" s="106">
        <f>'연령별-금년(남)'!AA50</f>
        <v>6013</v>
      </c>
      <c r="J51" s="106">
        <f>'연령별-금년(여)'!AA50</f>
        <v>8440</v>
      </c>
      <c r="K51" s="123">
        <f t="shared" si="40"/>
        <v>190</v>
      </c>
      <c r="L51" s="123">
        <f t="shared" si="40"/>
        <v>92</v>
      </c>
      <c r="M51" s="45">
        <f t="shared" si="4"/>
        <v>0.015</v>
      </c>
      <c r="N51" s="123">
        <f t="shared" si="40"/>
        <v>98</v>
      </c>
      <c r="O51" s="45">
        <f>ROUNDDOWN((N51/G51),3)</f>
        <v>0.011</v>
      </c>
      <c r="P51" s="45">
        <f>ROUNDDOWN((K51/E51),3)</f>
        <v>0.013</v>
      </c>
    </row>
    <row r="52" spans="1:16" s="18" customFormat="1" ht="14.25" customHeight="1">
      <c r="A52" s="362"/>
      <c r="B52" s="356" t="s">
        <v>220</v>
      </c>
      <c r="C52" s="356"/>
      <c r="D52" s="293"/>
      <c r="E52" s="8">
        <f>E51+E45+E35</f>
        <v>51738</v>
      </c>
      <c r="F52" s="8">
        <f>F51+F45+F35</f>
        <v>21267</v>
      </c>
      <c r="G52" s="8">
        <f>G51+G45+G35</f>
        <v>30471</v>
      </c>
      <c r="H52" s="106">
        <f t="shared" si="1"/>
        <v>52728</v>
      </c>
      <c r="I52" s="106">
        <f>'연령별-금년(남)'!AA51</f>
        <v>21814</v>
      </c>
      <c r="J52" s="106">
        <f>'연령별-금년(여)'!AA51</f>
        <v>30914</v>
      </c>
      <c r="K52" s="123">
        <f>K51+K45+K35</f>
        <v>1210</v>
      </c>
      <c r="L52" s="123">
        <f>L51+L45+L35</f>
        <v>635</v>
      </c>
      <c r="M52" s="45">
        <f t="shared" si="4"/>
        <v>0.029</v>
      </c>
      <c r="N52" s="123">
        <f>N51+N45+N35</f>
        <v>575</v>
      </c>
      <c r="O52" s="45">
        <f>ROUNDDOWN((N52/G52),3)</f>
        <v>0.018</v>
      </c>
      <c r="P52" s="45">
        <f>ROUNDDOWN((K52/E52),3)</f>
        <v>0.023</v>
      </c>
    </row>
    <row r="53" spans="1:16" s="18" customFormat="1" ht="15" customHeight="1">
      <c r="A53" s="371" t="s">
        <v>351</v>
      </c>
      <c r="B53" s="297" t="s">
        <v>340</v>
      </c>
      <c r="C53" s="195">
        <v>41</v>
      </c>
      <c r="D53" s="195" t="s">
        <v>27</v>
      </c>
      <c r="E53" s="106">
        <f aca="true" t="shared" si="41" ref="E53:E64">SUM(F53:G53)</f>
        <v>1984</v>
      </c>
      <c r="F53" s="106">
        <v>799</v>
      </c>
      <c r="G53" s="106">
        <v>1185</v>
      </c>
      <c r="H53" s="106">
        <f t="shared" si="1"/>
        <v>1996</v>
      </c>
      <c r="I53" s="106">
        <f>'연령별-금년(남)'!AA52</f>
        <v>809</v>
      </c>
      <c r="J53" s="106">
        <f>'연령별-금년(여)'!AA52</f>
        <v>1187</v>
      </c>
      <c r="K53" s="123">
        <f>SUM(L53+N53)</f>
        <v>12</v>
      </c>
      <c r="L53" s="123">
        <f>I53-F53</f>
        <v>10</v>
      </c>
      <c r="M53" s="45">
        <f t="shared" si="4"/>
        <v>0.012</v>
      </c>
      <c r="N53" s="123">
        <f>+J53-G53</f>
        <v>2</v>
      </c>
      <c r="O53" s="45">
        <f>ROUNDDOWN((N53/G53),3)</f>
        <v>0.001</v>
      </c>
      <c r="P53" s="45">
        <f>ROUNDDOWN((K53/E53),3)</f>
        <v>0.006</v>
      </c>
    </row>
    <row r="54" spans="1:16" s="18" customFormat="1" ht="15.75" customHeight="1">
      <c r="A54" s="365"/>
      <c r="B54" s="298"/>
      <c r="C54" s="195">
        <v>42</v>
      </c>
      <c r="D54" s="195" t="s">
        <v>123</v>
      </c>
      <c r="E54" s="106">
        <f t="shared" si="41"/>
        <v>2802</v>
      </c>
      <c r="F54" s="106">
        <v>1064</v>
      </c>
      <c r="G54" s="106">
        <v>1738</v>
      </c>
      <c r="H54" s="106">
        <f t="shared" si="1"/>
        <v>2809</v>
      </c>
      <c r="I54" s="106">
        <f>'연령별-금년(남)'!AA53</f>
        <v>1070</v>
      </c>
      <c r="J54" s="106">
        <f>'연령별-금년(여)'!AA53</f>
        <v>1739</v>
      </c>
      <c r="K54" s="123">
        <f>SUM(L54+N54)</f>
        <v>7</v>
      </c>
      <c r="L54" s="123">
        <f>I54-F54</f>
        <v>6</v>
      </c>
      <c r="M54" s="45">
        <f t="shared" si="4"/>
        <v>0.005</v>
      </c>
      <c r="N54" s="123">
        <f>+J54-G54</f>
        <v>1</v>
      </c>
      <c r="O54" s="45">
        <f t="shared" si="38"/>
        <v>0</v>
      </c>
      <c r="P54" s="45">
        <f t="shared" si="39"/>
        <v>0.002</v>
      </c>
    </row>
    <row r="55" spans="1:16" s="18" customFormat="1" ht="15.75" customHeight="1">
      <c r="A55" s="365"/>
      <c r="B55" s="298"/>
      <c r="C55" s="195">
        <v>43</v>
      </c>
      <c r="D55" s="195" t="s">
        <v>28</v>
      </c>
      <c r="E55" s="106">
        <f t="shared" si="41"/>
        <v>4769</v>
      </c>
      <c r="F55" s="106">
        <v>1883</v>
      </c>
      <c r="G55" s="106">
        <v>2886</v>
      </c>
      <c r="H55" s="106">
        <f t="shared" si="1"/>
        <v>4920</v>
      </c>
      <c r="I55" s="106">
        <f>'연령별-금년(남)'!AA54</f>
        <v>1948</v>
      </c>
      <c r="J55" s="106">
        <f>'연령별-금년(여)'!AA54</f>
        <v>2972</v>
      </c>
      <c r="K55" s="123">
        <f aca="true" t="shared" si="42" ref="K55:K64">SUM(L55+N55)</f>
        <v>151</v>
      </c>
      <c r="L55" s="123">
        <f aca="true" t="shared" si="43" ref="L55:L63">I55-F55</f>
        <v>65</v>
      </c>
      <c r="M55" s="45">
        <f t="shared" si="4"/>
        <v>0.034</v>
      </c>
      <c r="N55" s="123">
        <f aca="true" t="shared" si="44" ref="N55:N65">+J55-G55</f>
        <v>86</v>
      </c>
      <c r="O55" s="45">
        <f aca="true" t="shared" si="45" ref="O55:O63">ROUNDDOWN((N55/G55),3)</f>
        <v>0.029</v>
      </c>
      <c r="P55" s="45">
        <f aca="true" t="shared" si="46" ref="P55:P63">ROUNDDOWN((K55/E55),3)</f>
        <v>0.031</v>
      </c>
    </row>
    <row r="56" spans="1:16" s="18" customFormat="1" ht="15.75" customHeight="1">
      <c r="A56" s="365"/>
      <c r="B56" s="298"/>
      <c r="C56" s="195">
        <v>44</v>
      </c>
      <c r="D56" s="195" t="s">
        <v>29</v>
      </c>
      <c r="E56" s="106">
        <f t="shared" si="41"/>
        <v>2770</v>
      </c>
      <c r="F56" s="106">
        <v>1109</v>
      </c>
      <c r="G56" s="106">
        <v>1661</v>
      </c>
      <c r="H56" s="106">
        <f t="shared" si="1"/>
        <v>2757</v>
      </c>
      <c r="I56" s="106">
        <f>'연령별-금년(남)'!AA55</f>
        <v>1120</v>
      </c>
      <c r="J56" s="106">
        <f>'연령별-금년(여)'!AA55</f>
        <v>1637</v>
      </c>
      <c r="K56" s="123">
        <f t="shared" si="42"/>
        <v>-13</v>
      </c>
      <c r="L56" s="123">
        <f t="shared" si="43"/>
        <v>11</v>
      </c>
      <c r="M56" s="45">
        <f t="shared" si="4"/>
        <v>0.009</v>
      </c>
      <c r="N56" s="123">
        <f t="shared" si="44"/>
        <v>-24</v>
      </c>
      <c r="O56" s="45">
        <f t="shared" si="45"/>
        <v>-0.014</v>
      </c>
      <c r="P56" s="45">
        <f t="shared" si="46"/>
        <v>-0.004</v>
      </c>
    </row>
    <row r="57" spans="1:16" s="18" customFormat="1" ht="15.75" customHeight="1">
      <c r="A57" s="365"/>
      <c r="B57" s="298"/>
      <c r="C57" s="195">
        <v>45</v>
      </c>
      <c r="D57" s="195" t="s">
        <v>127</v>
      </c>
      <c r="E57" s="106">
        <f t="shared" si="41"/>
        <v>2655</v>
      </c>
      <c r="F57" s="106">
        <v>1020</v>
      </c>
      <c r="G57" s="106">
        <v>1635</v>
      </c>
      <c r="H57" s="106">
        <f t="shared" si="1"/>
        <v>2679</v>
      </c>
      <c r="I57" s="106">
        <f>'연령별-금년(남)'!AA56</f>
        <v>1035</v>
      </c>
      <c r="J57" s="106">
        <f>'연령별-금년(여)'!AA56</f>
        <v>1644</v>
      </c>
      <c r="K57" s="123">
        <f t="shared" si="42"/>
        <v>24</v>
      </c>
      <c r="L57" s="123">
        <f t="shared" si="43"/>
        <v>15</v>
      </c>
      <c r="M57" s="45">
        <f t="shared" si="4"/>
        <v>0.014</v>
      </c>
      <c r="N57" s="123">
        <f t="shared" si="44"/>
        <v>9</v>
      </c>
      <c r="O57" s="45">
        <f t="shared" si="45"/>
        <v>0.005</v>
      </c>
      <c r="P57" s="45">
        <f t="shared" si="46"/>
        <v>0.009</v>
      </c>
    </row>
    <row r="58" spans="1:16" s="18" customFormat="1" ht="15.75" customHeight="1">
      <c r="A58" s="365"/>
      <c r="B58" s="365"/>
      <c r="C58" s="363" t="s">
        <v>354</v>
      </c>
      <c r="D58" s="366"/>
      <c r="E58" s="106">
        <f>SUM(E53:E57)</f>
        <v>14980</v>
      </c>
      <c r="F58" s="106">
        <f aca="true" t="shared" si="47" ref="F58:L58">SUM(F53:F57)</f>
        <v>5875</v>
      </c>
      <c r="G58" s="106">
        <f t="shared" si="47"/>
        <v>9105</v>
      </c>
      <c r="H58" s="106">
        <f t="shared" si="1"/>
        <v>15161</v>
      </c>
      <c r="I58" s="106">
        <f>'연령별-금년(남)'!AA57</f>
        <v>5982</v>
      </c>
      <c r="J58" s="106">
        <f>'연령별-금년(여)'!AA57</f>
        <v>9179</v>
      </c>
      <c r="K58" s="123">
        <f t="shared" si="47"/>
        <v>181</v>
      </c>
      <c r="L58" s="123">
        <f t="shared" si="47"/>
        <v>107</v>
      </c>
      <c r="M58" s="45">
        <f t="shared" si="4"/>
        <v>0.018</v>
      </c>
      <c r="N58" s="123">
        <f t="shared" si="44"/>
        <v>74</v>
      </c>
      <c r="O58" s="45">
        <f>ROUNDDOWN((N58/G58),3)</f>
        <v>0.008</v>
      </c>
      <c r="P58" s="45">
        <f>ROUNDDOWN((K58/E58),3)</f>
        <v>0.012</v>
      </c>
    </row>
    <row r="59" spans="1:16" s="18" customFormat="1" ht="15.75" customHeight="1">
      <c r="A59" s="365"/>
      <c r="B59" s="297" t="s">
        <v>341</v>
      </c>
      <c r="C59" s="195">
        <v>46</v>
      </c>
      <c r="D59" s="12" t="s">
        <v>555</v>
      </c>
      <c r="E59" s="106">
        <f t="shared" si="41"/>
        <v>1158</v>
      </c>
      <c r="F59" s="106">
        <v>480</v>
      </c>
      <c r="G59" s="106">
        <v>678</v>
      </c>
      <c r="H59" s="106">
        <f t="shared" si="1"/>
        <v>1212</v>
      </c>
      <c r="I59" s="106">
        <f>'연령별-금년(남)'!AA58</f>
        <v>507</v>
      </c>
      <c r="J59" s="106">
        <f>'연령별-금년(여)'!AA58</f>
        <v>705</v>
      </c>
      <c r="K59" s="123">
        <f t="shared" si="42"/>
        <v>54</v>
      </c>
      <c r="L59" s="123">
        <f t="shared" si="43"/>
        <v>27</v>
      </c>
      <c r="M59" s="45"/>
      <c r="N59" s="123">
        <f t="shared" si="44"/>
        <v>27</v>
      </c>
      <c r="O59" s="45"/>
      <c r="P59" s="45"/>
    </row>
    <row r="60" spans="1:16" s="18" customFormat="1" ht="15.75" customHeight="1">
      <c r="A60" s="365"/>
      <c r="B60" s="298"/>
      <c r="C60" s="195">
        <v>47</v>
      </c>
      <c r="D60" s="195" t="s">
        <v>505</v>
      </c>
      <c r="E60" s="106">
        <f t="shared" si="41"/>
        <v>856</v>
      </c>
      <c r="F60" s="106">
        <v>397</v>
      </c>
      <c r="G60" s="106">
        <v>459</v>
      </c>
      <c r="H60" s="106">
        <f t="shared" si="1"/>
        <v>925</v>
      </c>
      <c r="I60" s="106">
        <f>'연령별-금년(남)'!AA59</f>
        <v>428</v>
      </c>
      <c r="J60" s="106">
        <f>'연령별-금년(여)'!AA59</f>
        <v>497</v>
      </c>
      <c r="K60" s="123">
        <f t="shared" si="42"/>
        <v>69</v>
      </c>
      <c r="L60" s="123">
        <f t="shared" si="43"/>
        <v>31</v>
      </c>
      <c r="M60" s="45">
        <f t="shared" si="4"/>
        <v>0.078</v>
      </c>
      <c r="N60" s="123">
        <f t="shared" si="44"/>
        <v>38</v>
      </c>
      <c r="O60" s="45">
        <f t="shared" si="45"/>
        <v>0.082</v>
      </c>
      <c r="P60" s="45">
        <f t="shared" si="46"/>
        <v>0.08</v>
      </c>
    </row>
    <row r="61" spans="1:16" s="18" customFormat="1" ht="15.75" customHeight="1">
      <c r="A61" s="365"/>
      <c r="B61" s="298"/>
      <c r="C61" s="195">
        <v>48</v>
      </c>
      <c r="D61" s="195" t="s">
        <v>70</v>
      </c>
      <c r="E61" s="106">
        <f t="shared" si="41"/>
        <v>1383</v>
      </c>
      <c r="F61" s="106">
        <v>653</v>
      </c>
      <c r="G61" s="106">
        <v>730</v>
      </c>
      <c r="H61" s="106">
        <f t="shared" si="1"/>
        <v>1409</v>
      </c>
      <c r="I61" s="106">
        <f>'연령별-금년(남)'!AA60</f>
        <v>669</v>
      </c>
      <c r="J61" s="106">
        <f>'연령별-금년(여)'!AA60</f>
        <v>740</v>
      </c>
      <c r="K61" s="123">
        <f t="shared" si="42"/>
        <v>26</v>
      </c>
      <c r="L61" s="123">
        <f t="shared" si="43"/>
        <v>16</v>
      </c>
      <c r="M61" s="45">
        <f t="shared" si="4"/>
        <v>0.024</v>
      </c>
      <c r="N61" s="123">
        <f t="shared" si="44"/>
        <v>10</v>
      </c>
      <c r="O61" s="45">
        <f t="shared" si="45"/>
        <v>0.013</v>
      </c>
      <c r="P61" s="45">
        <f t="shared" si="46"/>
        <v>0.018</v>
      </c>
    </row>
    <row r="62" spans="1:16" s="18" customFormat="1" ht="15.75" customHeight="1">
      <c r="A62" s="365"/>
      <c r="B62" s="298"/>
      <c r="C62" s="195">
        <v>49</v>
      </c>
      <c r="D62" s="195" t="s">
        <v>124</v>
      </c>
      <c r="E62" s="106">
        <f t="shared" si="41"/>
        <v>2683</v>
      </c>
      <c r="F62" s="106">
        <v>1102</v>
      </c>
      <c r="G62" s="106">
        <v>1581</v>
      </c>
      <c r="H62" s="106">
        <f t="shared" si="1"/>
        <v>2711</v>
      </c>
      <c r="I62" s="106">
        <f>'연령별-금년(남)'!AA61</f>
        <v>1119</v>
      </c>
      <c r="J62" s="106">
        <f>'연령별-금년(여)'!AA61</f>
        <v>1592</v>
      </c>
      <c r="K62" s="123">
        <f t="shared" si="42"/>
        <v>28</v>
      </c>
      <c r="L62" s="123">
        <f t="shared" si="43"/>
        <v>17</v>
      </c>
      <c r="M62" s="45">
        <f t="shared" si="4"/>
        <v>0.015</v>
      </c>
      <c r="N62" s="123">
        <f t="shared" si="44"/>
        <v>11</v>
      </c>
      <c r="O62" s="45">
        <f t="shared" si="45"/>
        <v>0.006</v>
      </c>
      <c r="P62" s="45">
        <f t="shared" si="46"/>
        <v>0.01</v>
      </c>
    </row>
    <row r="63" spans="1:16" s="18" customFormat="1" ht="15.75" customHeight="1">
      <c r="A63" s="365"/>
      <c r="B63" s="298"/>
      <c r="C63" s="195">
        <v>50</v>
      </c>
      <c r="D63" s="195" t="s">
        <v>30</v>
      </c>
      <c r="E63" s="106">
        <f t="shared" si="41"/>
        <v>463</v>
      </c>
      <c r="F63" s="106">
        <v>220</v>
      </c>
      <c r="G63" s="106">
        <v>243</v>
      </c>
      <c r="H63" s="106">
        <f t="shared" si="1"/>
        <v>477</v>
      </c>
      <c r="I63" s="106">
        <f>'연령별-금년(남)'!AA62</f>
        <v>226</v>
      </c>
      <c r="J63" s="106">
        <f>'연령별-금년(여)'!AA62</f>
        <v>251</v>
      </c>
      <c r="K63" s="123">
        <f t="shared" si="42"/>
        <v>14</v>
      </c>
      <c r="L63" s="123">
        <f t="shared" si="43"/>
        <v>6</v>
      </c>
      <c r="M63" s="45">
        <f t="shared" si="4"/>
        <v>0.027</v>
      </c>
      <c r="N63" s="123">
        <f t="shared" si="44"/>
        <v>8</v>
      </c>
      <c r="O63" s="45">
        <f t="shared" si="45"/>
        <v>0.032</v>
      </c>
      <c r="P63" s="45">
        <f t="shared" si="46"/>
        <v>0.03</v>
      </c>
    </row>
    <row r="64" spans="1:16" s="18" customFormat="1" ht="15.75" customHeight="1">
      <c r="A64" s="365"/>
      <c r="B64" s="298"/>
      <c r="C64" s="195">
        <v>51</v>
      </c>
      <c r="D64" s="195" t="s">
        <v>31</v>
      </c>
      <c r="E64" s="8">
        <f t="shared" si="41"/>
        <v>3748</v>
      </c>
      <c r="F64" s="8">
        <v>1809</v>
      </c>
      <c r="G64" s="8">
        <v>1939</v>
      </c>
      <c r="H64" s="106">
        <f t="shared" si="1"/>
        <v>3794</v>
      </c>
      <c r="I64" s="106">
        <f>'연령별-금년(남)'!AA63</f>
        <v>1843</v>
      </c>
      <c r="J64" s="106">
        <f>'연령별-금년(여)'!AA63</f>
        <v>1951</v>
      </c>
      <c r="K64" s="123">
        <f t="shared" si="42"/>
        <v>323</v>
      </c>
      <c r="L64" s="123">
        <f>SUM(L53:L63)</f>
        <v>311</v>
      </c>
      <c r="M64" s="45">
        <f t="shared" si="4"/>
        <v>0.171</v>
      </c>
      <c r="N64" s="123">
        <f t="shared" si="44"/>
        <v>12</v>
      </c>
      <c r="O64" s="45">
        <f>ROUNDDOWN((N64/G64),3)</f>
        <v>0.006</v>
      </c>
      <c r="P64" s="45">
        <f>ROUNDDOWN((K64/E64),3)</f>
        <v>0.086</v>
      </c>
    </row>
    <row r="65" spans="1:16" s="18" customFormat="1" ht="15.75" customHeight="1">
      <c r="A65" s="365"/>
      <c r="B65" s="365"/>
      <c r="C65" s="363" t="s">
        <v>354</v>
      </c>
      <c r="D65" s="364"/>
      <c r="E65" s="106">
        <f>SUM(E59:E64)</f>
        <v>10291</v>
      </c>
      <c r="F65" s="106">
        <f aca="true" t="shared" si="48" ref="F65:L65">SUM(F59:F64)</f>
        <v>4661</v>
      </c>
      <c r="G65" s="106">
        <f t="shared" si="48"/>
        <v>5630</v>
      </c>
      <c r="H65" s="106">
        <f t="shared" si="1"/>
        <v>10528</v>
      </c>
      <c r="I65" s="106">
        <f>'연령별-금년(남)'!AA64</f>
        <v>4792</v>
      </c>
      <c r="J65" s="106">
        <f>'연령별-금년(여)'!AA64</f>
        <v>5736</v>
      </c>
      <c r="K65" s="123">
        <f t="shared" si="48"/>
        <v>514</v>
      </c>
      <c r="L65" s="123">
        <f t="shared" si="48"/>
        <v>408</v>
      </c>
      <c r="M65" s="45">
        <f t="shared" si="4"/>
        <v>0.087</v>
      </c>
      <c r="N65" s="123">
        <f t="shared" si="44"/>
        <v>106</v>
      </c>
      <c r="O65" s="45">
        <f>ROUNDDOWN((N65/G65),3)</f>
        <v>0.018</v>
      </c>
      <c r="P65" s="45">
        <f>ROUNDDOWN((K65/E65),3)</f>
        <v>0.049</v>
      </c>
    </row>
    <row r="66" spans="1:16" s="18" customFormat="1" ht="15.75" customHeight="1">
      <c r="A66" s="365"/>
      <c r="B66" s="297" t="s">
        <v>342</v>
      </c>
      <c r="C66" s="195">
        <v>52</v>
      </c>
      <c r="D66" s="195" t="s">
        <v>129</v>
      </c>
      <c r="E66" s="106">
        <f aca="true" t="shared" si="49" ref="E66:E71">SUM(F66:G66)</f>
        <v>3364</v>
      </c>
      <c r="F66" s="106">
        <v>1311</v>
      </c>
      <c r="G66" s="106">
        <v>2053</v>
      </c>
      <c r="H66" s="106">
        <f t="shared" si="1"/>
        <v>3400</v>
      </c>
      <c r="I66" s="106">
        <f>'연령별-금년(남)'!AA65</f>
        <v>1343</v>
      </c>
      <c r="J66" s="106">
        <f>'연령별-금년(여)'!AA65</f>
        <v>2057</v>
      </c>
      <c r="K66" s="123">
        <f aca="true" t="shared" si="50" ref="K66:K71">SUM(L66+N66)</f>
        <v>36</v>
      </c>
      <c r="L66" s="123">
        <f aca="true" t="shared" si="51" ref="L66:L71">I66-F66</f>
        <v>32</v>
      </c>
      <c r="M66" s="45">
        <f t="shared" si="4"/>
        <v>0.024</v>
      </c>
      <c r="N66" s="123">
        <f aca="true" t="shared" si="52" ref="N66:N71">+J66-G66</f>
        <v>4</v>
      </c>
      <c r="O66" s="45">
        <f aca="true" t="shared" si="53" ref="O66:O92">ROUNDDOWN((N66/G66),3)</f>
        <v>0.001</v>
      </c>
      <c r="P66" s="45">
        <f aca="true" t="shared" si="54" ref="P66:P95">ROUNDDOWN((K66/E66),3)</f>
        <v>0.01</v>
      </c>
    </row>
    <row r="67" spans="1:16" s="18" customFormat="1" ht="15.75" customHeight="1">
      <c r="A67" s="365"/>
      <c r="B67" s="298"/>
      <c r="C67" s="195">
        <v>53</v>
      </c>
      <c r="D67" s="195" t="s">
        <v>74</v>
      </c>
      <c r="E67" s="106">
        <f t="shared" si="49"/>
        <v>1460</v>
      </c>
      <c r="F67" s="106">
        <v>583</v>
      </c>
      <c r="G67" s="106">
        <v>877</v>
      </c>
      <c r="H67" s="106">
        <f t="shared" si="1"/>
        <v>1487</v>
      </c>
      <c r="I67" s="106">
        <f>'연령별-금년(남)'!AA66</f>
        <v>600</v>
      </c>
      <c r="J67" s="106">
        <f>'연령별-금년(여)'!AA66</f>
        <v>887</v>
      </c>
      <c r="K67" s="123">
        <f t="shared" si="50"/>
        <v>27</v>
      </c>
      <c r="L67" s="123">
        <f t="shared" si="51"/>
        <v>17</v>
      </c>
      <c r="M67" s="45">
        <f t="shared" si="4"/>
        <v>0.029</v>
      </c>
      <c r="N67" s="123">
        <f t="shared" si="52"/>
        <v>10</v>
      </c>
      <c r="O67" s="45">
        <f t="shared" si="53"/>
        <v>0.011</v>
      </c>
      <c r="P67" s="45">
        <f t="shared" si="54"/>
        <v>0.018</v>
      </c>
    </row>
    <row r="68" spans="1:16" s="18" customFormat="1" ht="15.75" customHeight="1">
      <c r="A68" s="365"/>
      <c r="B68" s="298"/>
      <c r="C68" s="195">
        <v>54</v>
      </c>
      <c r="D68" s="153" t="s">
        <v>504</v>
      </c>
      <c r="E68" s="106">
        <f t="shared" si="49"/>
        <v>428</v>
      </c>
      <c r="F68" s="106">
        <v>152</v>
      </c>
      <c r="G68" s="106">
        <v>276</v>
      </c>
      <c r="H68" s="106">
        <f t="shared" si="1"/>
        <v>443</v>
      </c>
      <c r="I68" s="106">
        <f>'연령별-금년(남)'!AA67</f>
        <v>162</v>
      </c>
      <c r="J68" s="106">
        <f>'연령별-금년(여)'!AA67</f>
        <v>281</v>
      </c>
      <c r="K68" s="123">
        <f t="shared" si="50"/>
        <v>15</v>
      </c>
      <c r="L68" s="123">
        <f t="shared" si="51"/>
        <v>10</v>
      </c>
      <c r="M68" s="45">
        <f t="shared" si="4"/>
        <v>0.065</v>
      </c>
      <c r="N68" s="123">
        <f t="shared" si="52"/>
        <v>5</v>
      </c>
      <c r="O68" s="45">
        <f t="shared" si="53"/>
        <v>0.018</v>
      </c>
      <c r="P68" s="45">
        <f t="shared" si="54"/>
        <v>0.035</v>
      </c>
    </row>
    <row r="69" spans="1:16" s="18" customFormat="1" ht="15.75" customHeight="1">
      <c r="A69" s="365"/>
      <c r="B69" s="298"/>
      <c r="C69" s="195">
        <v>55</v>
      </c>
      <c r="D69" s="195" t="s">
        <v>131</v>
      </c>
      <c r="E69" s="106">
        <f t="shared" si="49"/>
        <v>2415</v>
      </c>
      <c r="F69" s="106">
        <v>1007</v>
      </c>
      <c r="G69" s="106">
        <v>1408</v>
      </c>
      <c r="H69" s="106">
        <f t="shared" si="1"/>
        <v>2471</v>
      </c>
      <c r="I69" s="106">
        <f>'연령별-금년(남)'!AA68</f>
        <v>1031</v>
      </c>
      <c r="J69" s="106">
        <f>'연령별-금년(여)'!AA68</f>
        <v>1440</v>
      </c>
      <c r="K69" s="123">
        <f t="shared" si="50"/>
        <v>56</v>
      </c>
      <c r="L69" s="123">
        <f t="shared" si="51"/>
        <v>24</v>
      </c>
      <c r="M69" s="45">
        <f t="shared" si="4"/>
        <v>0.023</v>
      </c>
      <c r="N69" s="123">
        <f t="shared" si="52"/>
        <v>32</v>
      </c>
      <c r="O69" s="45">
        <f t="shared" si="53"/>
        <v>0.022</v>
      </c>
      <c r="P69" s="45">
        <f t="shared" si="54"/>
        <v>0.023</v>
      </c>
    </row>
    <row r="70" spans="1:16" s="18" customFormat="1" ht="15.75" customHeight="1">
      <c r="A70" s="365"/>
      <c r="B70" s="298"/>
      <c r="C70" s="195">
        <v>56</v>
      </c>
      <c r="D70" s="195" t="s">
        <v>32</v>
      </c>
      <c r="E70" s="106">
        <f t="shared" si="49"/>
        <v>1776</v>
      </c>
      <c r="F70" s="106">
        <v>709</v>
      </c>
      <c r="G70" s="106">
        <v>1067</v>
      </c>
      <c r="H70" s="106">
        <f aca="true" t="shared" si="55" ref="H70:H97">SUM(I70:J70)</f>
        <v>1786</v>
      </c>
      <c r="I70" s="106">
        <f>'연령별-금년(남)'!AA69</f>
        <v>721</v>
      </c>
      <c r="J70" s="106">
        <f>'연령별-금년(여)'!AA69</f>
        <v>1065</v>
      </c>
      <c r="K70" s="123">
        <f t="shared" si="50"/>
        <v>10</v>
      </c>
      <c r="L70" s="123">
        <f t="shared" si="51"/>
        <v>12</v>
      </c>
      <c r="M70" s="45">
        <f aca="true" t="shared" si="56" ref="M70:M97">ROUNDDOWN((L70/F70),3)</f>
        <v>0.016</v>
      </c>
      <c r="N70" s="123">
        <f t="shared" si="52"/>
        <v>-2</v>
      </c>
      <c r="O70" s="45">
        <f t="shared" si="53"/>
        <v>-0.001</v>
      </c>
      <c r="P70" s="45">
        <f t="shared" si="54"/>
        <v>0.005</v>
      </c>
    </row>
    <row r="71" spans="1:16" s="18" customFormat="1" ht="15.75" customHeight="1">
      <c r="A71" s="365"/>
      <c r="B71" s="298"/>
      <c r="C71" s="195">
        <v>57</v>
      </c>
      <c r="D71" s="195" t="s">
        <v>161</v>
      </c>
      <c r="E71" s="106">
        <f t="shared" si="49"/>
        <v>314</v>
      </c>
      <c r="F71" s="8">
        <v>151</v>
      </c>
      <c r="G71" s="8">
        <v>163</v>
      </c>
      <c r="H71" s="106">
        <f t="shared" si="55"/>
        <v>309</v>
      </c>
      <c r="I71" s="106">
        <f>'연령별-금년(남)'!AA70</f>
        <v>148</v>
      </c>
      <c r="J71" s="106">
        <f>'연령별-금년(여)'!AA70</f>
        <v>161</v>
      </c>
      <c r="K71" s="123">
        <f t="shared" si="50"/>
        <v>-5</v>
      </c>
      <c r="L71" s="123">
        <f t="shared" si="51"/>
        <v>-3</v>
      </c>
      <c r="M71" s="45">
        <f t="shared" si="56"/>
        <v>-0.019</v>
      </c>
      <c r="N71" s="123">
        <f t="shared" si="52"/>
        <v>-2</v>
      </c>
      <c r="O71" s="45">
        <f t="shared" si="53"/>
        <v>-0.012</v>
      </c>
      <c r="P71" s="45">
        <f t="shared" si="54"/>
        <v>-0.015</v>
      </c>
    </row>
    <row r="72" spans="1:16" s="18" customFormat="1" ht="15.75" customHeight="1">
      <c r="A72" s="365"/>
      <c r="B72" s="362"/>
      <c r="C72" s="363" t="s">
        <v>354</v>
      </c>
      <c r="D72" s="364"/>
      <c r="E72" s="106">
        <f>SUM(E66:E71)</f>
        <v>9757</v>
      </c>
      <c r="F72" s="106">
        <f aca="true" t="shared" si="57" ref="F72:N72">SUM(F66:F71)</f>
        <v>3913</v>
      </c>
      <c r="G72" s="106">
        <f t="shared" si="57"/>
        <v>5844</v>
      </c>
      <c r="H72" s="106">
        <f t="shared" si="55"/>
        <v>9896</v>
      </c>
      <c r="I72" s="106">
        <f>'연령별-금년(남)'!AA71</f>
        <v>4005</v>
      </c>
      <c r="J72" s="106">
        <f>'연령별-금년(여)'!AA71</f>
        <v>5891</v>
      </c>
      <c r="K72" s="123">
        <f t="shared" si="57"/>
        <v>139</v>
      </c>
      <c r="L72" s="123">
        <f t="shared" si="57"/>
        <v>92</v>
      </c>
      <c r="M72" s="45">
        <f t="shared" si="56"/>
        <v>0.023</v>
      </c>
      <c r="N72" s="123">
        <f t="shared" si="57"/>
        <v>47</v>
      </c>
      <c r="O72" s="45">
        <f t="shared" si="53"/>
        <v>0.008</v>
      </c>
      <c r="P72" s="45">
        <f t="shared" si="54"/>
        <v>0.014</v>
      </c>
    </row>
    <row r="73" spans="1:16" s="18" customFormat="1" ht="15.75" customHeight="1">
      <c r="A73" s="365"/>
      <c r="B73" s="297" t="s">
        <v>556</v>
      </c>
      <c r="C73" s="195">
        <v>58</v>
      </c>
      <c r="D73" s="195" t="s">
        <v>133</v>
      </c>
      <c r="E73" s="106">
        <f aca="true" t="shared" si="58" ref="E73:E78">SUM(F73:G73)</f>
        <v>1505</v>
      </c>
      <c r="F73" s="106">
        <v>554</v>
      </c>
      <c r="G73" s="106">
        <v>951</v>
      </c>
      <c r="H73" s="106">
        <f t="shared" si="55"/>
        <v>1548</v>
      </c>
      <c r="I73" s="106">
        <f>'연령별-금년(남)'!AA72</f>
        <v>579</v>
      </c>
      <c r="J73" s="106">
        <f>'연령별-금년(여)'!AA72</f>
        <v>969</v>
      </c>
      <c r="K73" s="123">
        <f>SUM(L73+N73)</f>
        <v>43</v>
      </c>
      <c r="L73" s="123">
        <f>I73-F73</f>
        <v>25</v>
      </c>
      <c r="M73" s="45">
        <f t="shared" si="56"/>
        <v>0.045</v>
      </c>
      <c r="N73" s="123">
        <f>+J73-G73</f>
        <v>18</v>
      </c>
      <c r="O73" s="45">
        <f t="shared" si="53"/>
        <v>0.018</v>
      </c>
      <c r="P73" s="45">
        <f t="shared" si="54"/>
        <v>0.028</v>
      </c>
    </row>
    <row r="74" spans="1:16" s="18" customFormat="1" ht="15.75" customHeight="1">
      <c r="A74" s="365"/>
      <c r="B74" s="298"/>
      <c r="C74" s="195">
        <v>59</v>
      </c>
      <c r="D74" s="195" t="s">
        <v>33</v>
      </c>
      <c r="E74" s="106">
        <f t="shared" si="58"/>
        <v>1986</v>
      </c>
      <c r="F74" s="106">
        <v>856</v>
      </c>
      <c r="G74" s="106">
        <v>1130</v>
      </c>
      <c r="H74" s="106">
        <f t="shared" si="55"/>
        <v>2064</v>
      </c>
      <c r="I74" s="106">
        <f>'연령별-금년(남)'!AA73</f>
        <v>888</v>
      </c>
      <c r="J74" s="106">
        <f>'연령별-금년(여)'!AA73</f>
        <v>1176</v>
      </c>
      <c r="K74" s="123">
        <f>SUM(L74+N74)</f>
        <v>78</v>
      </c>
      <c r="L74" s="123">
        <f>I74-F74</f>
        <v>32</v>
      </c>
      <c r="M74" s="45">
        <f t="shared" si="56"/>
        <v>0.037</v>
      </c>
      <c r="N74" s="123">
        <f>+J74-G74</f>
        <v>46</v>
      </c>
      <c r="O74" s="45">
        <f t="shared" si="53"/>
        <v>0.04</v>
      </c>
      <c r="P74" s="45">
        <f t="shared" si="54"/>
        <v>0.039</v>
      </c>
    </row>
    <row r="75" spans="1:16" s="18" customFormat="1" ht="15.75" customHeight="1">
      <c r="A75" s="365"/>
      <c r="B75" s="298"/>
      <c r="C75" s="195">
        <v>60</v>
      </c>
      <c r="D75" s="195" t="s">
        <v>135</v>
      </c>
      <c r="E75" s="106">
        <f t="shared" si="58"/>
        <v>2235</v>
      </c>
      <c r="F75" s="106">
        <v>896</v>
      </c>
      <c r="G75" s="106">
        <v>1339</v>
      </c>
      <c r="H75" s="106">
        <f t="shared" si="55"/>
        <v>2285</v>
      </c>
      <c r="I75" s="106">
        <f>'연령별-금년(남)'!AA74</f>
        <v>913</v>
      </c>
      <c r="J75" s="106">
        <f>'연령별-금년(여)'!AA74</f>
        <v>1372</v>
      </c>
      <c r="K75" s="123">
        <f>SUM(L75+N75)</f>
        <v>50</v>
      </c>
      <c r="L75" s="123">
        <f>I75-F75</f>
        <v>17</v>
      </c>
      <c r="M75" s="45">
        <f t="shared" si="56"/>
        <v>0.018</v>
      </c>
      <c r="N75" s="123">
        <f>+J75-G75</f>
        <v>33</v>
      </c>
      <c r="O75" s="45">
        <f>ROUNDDOWN((N75/G75),3)</f>
        <v>0.024</v>
      </c>
      <c r="P75" s="45">
        <f>ROUNDDOWN((K75/E75),3)</f>
        <v>0.022</v>
      </c>
    </row>
    <row r="76" spans="1:16" s="18" customFormat="1" ht="15.75" customHeight="1">
      <c r="A76" s="365"/>
      <c r="B76" s="298"/>
      <c r="C76" s="195">
        <v>61</v>
      </c>
      <c r="D76" s="153" t="s">
        <v>501</v>
      </c>
      <c r="E76" s="106">
        <f t="shared" si="58"/>
        <v>524</v>
      </c>
      <c r="F76" s="106">
        <v>226</v>
      </c>
      <c r="G76" s="106">
        <v>298</v>
      </c>
      <c r="H76" s="106">
        <f t="shared" si="55"/>
        <v>516</v>
      </c>
      <c r="I76" s="106">
        <f>'연령별-금년(남)'!AA75</f>
        <v>220</v>
      </c>
      <c r="J76" s="106">
        <f>'연령별-금년(여)'!AA75</f>
        <v>296</v>
      </c>
      <c r="K76" s="123">
        <f>SUM(L76+N76)</f>
        <v>-8</v>
      </c>
      <c r="L76" s="123">
        <f>I76-F76</f>
        <v>-6</v>
      </c>
      <c r="M76" s="45">
        <f t="shared" si="56"/>
        <v>-0.026</v>
      </c>
      <c r="N76" s="123">
        <f>+J76-G76</f>
        <v>-2</v>
      </c>
      <c r="O76" s="45">
        <f t="shared" si="53"/>
        <v>-0.006</v>
      </c>
      <c r="P76" s="45">
        <f t="shared" si="54"/>
        <v>-0.015</v>
      </c>
    </row>
    <row r="77" spans="1:16" s="18" customFormat="1" ht="15.75" customHeight="1">
      <c r="A77" s="365"/>
      <c r="B77" s="298"/>
      <c r="C77" s="195">
        <v>62</v>
      </c>
      <c r="D77" s="195" t="s">
        <v>34</v>
      </c>
      <c r="E77" s="106">
        <f t="shared" si="58"/>
        <v>1062</v>
      </c>
      <c r="F77" s="106">
        <v>389</v>
      </c>
      <c r="G77" s="106">
        <v>673</v>
      </c>
      <c r="H77" s="106">
        <f t="shared" si="55"/>
        <v>1082</v>
      </c>
      <c r="I77" s="106">
        <f>'연령별-금년(남)'!AA76</f>
        <v>400</v>
      </c>
      <c r="J77" s="106">
        <f>'연령별-금년(여)'!AA76</f>
        <v>682</v>
      </c>
      <c r="K77" s="123">
        <f>SUM(L77+N77)</f>
        <v>20</v>
      </c>
      <c r="L77" s="123">
        <f>I77-F77</f>
        <v>11</v>
      </c>
      <c r="M77" s="45">
        <f t="shared" si="56"/>
        <v>0.028</v>
      </c>
      <c r="N77" s="123">
        <f>+J77-G77</f>
        <v>9</v>
      </c>
      <c r="O77" s="45">
        <f t="shared" si="53"/>
        <v>0.013</v>
      </c>
      <c r="P77" s="45">
        <f t="shared" si="54"/>
        <v>0.018</v>
      </c>
    </row>
    <row r="78" spans="1:16" s="18" customFormat="1" ht="15.75" customHeight="1">
      <c r="A78" s="365"/>
      <c r="B78" s="298"/>
      <c r="C78" s="195">
        <v>63</v>
      </c>
      <c r="D78" s="195" t="s">
        <v>35</v>
      </c>
      <c r="E78" s="106">
        <f t="shared" si="58"/>
        <v>1337</v>
      </c>
      <c r="F78" s="106">
        <v>551</v>
      </c>
      <c r="G78" s="106">
        <v>786</v>
      </c>
      <c r="H78" s="106">
        <f t="shared" si="55"/>
        <v>1374</v>
      </c>
      <c r="I78" s="106">
        <f>'연령별-금년(남)'!AA77</f>
        <v>571</v>
      </c>
      <c r="J78" s="106">
        <f>'연령별-금년(여)'!AA77</f>
        <v>803</v>
      </c>
      <c r="K78" s="123">
        <f>SUM(K72:K77)</f>
        <v>322</v>
      </c>
      <c r="L78" s="123">
        <f>SUM(L72:L77)</f>
        <v>171</v>
      </c>
      <c r="M78" s="45">
        <f t="shared" si="56"/>
        <v>0.31</v>
      </c>
      <c r="N78" s="123">
        <f>SUM(N72:N77)</f>
        <v>151</v>
      </c>
      <c r="O78" s="45">
        <f t="shared" si="53"/>
        <v>0.192</v>
      </c>
      <c r="P78" s="45">
        <f t="shared" si="54"/>
        <v>0.24</v>
      </c>
    </row>
    <row r="79" spans="1:19" ht="15.75" customHeight="1">
      <c r="A79" s="365"/>
      <c r="B79" s="362"/>
      <c r="C79" s="363" t="s">
        <v>354</v>
      </c>
      <c r="D79" s="364"/>
      <c r="E79" s="10">
        <f>SUM(E73:E78)</f>
        <v>8649</v>
      </c>
      <c r="F79" s="10">
        <f aca="true" t="shared" si="59" ref="F79:N79">SUM(F73:F78)</f>
        <v>3472</v>
      </c>
      <c r="G79" s="10">
        <f t="shared" si="59"/>
        <v>5177</v>
      </c>
      <c r="H79" s="106">
        <f t="shared" si="55"/>
        <v>8869</v>
      </c>
      <c r="I79" s="106">
        <f>'연령별-금년(남)'!AA78</f>
        <v>3571</v>
      </c>
      <c r="J79" s="106">
        <f>'연령별-금년(여)'!AA78</f>
        <v>5298</v>
      </c>
      <c r="K79" s="102">
        <f t="shared" si="59"/>
        <v>505</v>
      </c>
      <c r="L79" s="102">
        <f t="shared" si="59"/>
        <v>250</v>
      </c>
      <c r="M79" s="45">
        <f t="shared" si="56"/>
        <v>0.072</v>
      </c>
      <c r="N79" s="102">
        <f t="shared" si="59"/>
        <v>255</v>
      </c>
      <c r="O79" s="45">
        <f>ROUNDDOWN((N79/G79),3)</f>
        <v>0.049</v>
      </c>
      <c r="P79" s="45">
        <f>ROUNDDOWN((K79/E79),3)</f>
        <v>0.058</v>
      </c>
      <c r="Q79" s="18"/>
      <c r="R79" s="18"/>
      <c r="S79" s="18"/>
    </row>
    <row r="80" spans="1:19" ht="15.75" customHeight="1">
      <c r="A80" s="362"/>
      <c r="B80" s="356" t="s">
        <v>220</v>
      </c>
      <c r="C80" s="356"/>
      <c r="D80" s="293"/>
      <c r="E80" s="106">
        <f>E79+E72+E65+E58</f>
        <v>43677</v>
      </c>
      <c r="F80" s="106">
        <f aca="true" t="shared" si="60" ref="F80:N80">F79+F72+F65+F58</f>
        <v>17921</v>
      </c>
      <c r="G80" s="106">
        <f t="shared" si="60"/>
        <v>25756</v>
      </c>
      <c r="H80" s="106">
        <f t="shared" si="55"/>
        <v>44454</v>
      </c>
      <c r="I80" s="106">
        <f>'연령별-금년(남)'!AA79</f>
        <v>18350</v>
      </c>
      <c r="J80" s="106">
        <f>'연령별-금년(여)'!AA79</f>
        <v>26104</v>
      </c>
      <c r="K80" s="123">
        <f t="shared" si="60"/>
        <v>1339</v>
      </c>
      <c r="L80" s="123">
        <f t="shared" si="60"/>
        <v>857</v>
      </c>
      <c r="M80" s="45">
        <f t="shared" si="56"/>
        <v>0.047</v>
      </c>
      <c r="N80" s="123">
        <f t="shared" si="60"/>
        <v>482</v>
      </c>
      <c r="O80" s="45">
        <f>ROUNDDOWN((N80/G80),3)</f>
        <v>0.018</v>
      </c>
      <c r="P80" s="45">
        <f>ROUNDDOWN((K80/E80),3)</f>
        <v>0.03</v>
      </c>
      <c r="Q80" s="18"/>
      <c r="R80" s="18"/>
      <c r="S80" s="18"/>
    </row>
    <row r="81" spans="1:19" ht="15.75" customHeight="1">
      <c r="A81" s="295" t="s">
        <v>558</v>
      </c>
      <c r="B81" s="295" t="s">
        <v>340</v>
      </c>
      <c r="C81" s="195">
        <v>64</v>
      </c>
      <c r="D81" s="195" t="s">
        <v>36</v>
      </c>
      <c r="E81" s="106">
        <f>SUM(F81:G81)</f>
        <v>2484</v>
      </c>
      <c r="F81" s="106">
        <v>1062</v>
      </c>
      <c r="G81" s="106">
        <v>1422</v>
      </c>
      <c r="H81" s="106">
        <f t="shared" si="55"/>
        <v>2519</v>
      </c>
      <c r="I81" s="106">
        <f>'연령별-금년(남)'!AA80</f>
        <v>1077</v>
      </c>
      <c r="J81" s="106">
        <f>'연령별-금년(여)'!AA80</f>
        <v>1442</v>
      </c>
      <c r="K81" s="123">
        <f>SUM(L81+N81)</f>
        <v>35</v>
      </c>
      <c r="L81" s="123">
        <f>I81-F81</f>
        <v>15</v>
      </c>
      <c r="M81" s="45">
        <f t="shared" si="56"/>
        <v>0.014</v>
      </c>
      <c r="N81" s="123">
        <f>+J81-G81</f>
        <v>20</v>
      </c>
      <c r="O81" s="45">
        <f t="shared" si="53"/>
        <v>0.014</v>
      </c>
      <c r="P81" s="45">
        <f t="shared" si="54"/>
        <v>0.014</v>
      </c>
      <c r="Q81" s="18"/>
      <c r="R81" s="18"/>
      <c r="S81" s="18"/>
    </row>
    <row r="82" spans="1:19" ht="15.75" customHeight="1">
      <c r="A82" s="295"/>
      <c r="B82" s="295"/>
      <c r="C82" s="195">
        <v>65</v>
      </c>
      <c r="D82" s="195" t="s">
        <v>37</v>
      </c>
      <c r="E82" s="106">
        <f>SUM(F82:G82)</f>
        <v>2301</v>
      </c>
      <c r="F82" s="106">
        <v>950</v>
      </c>
      <c r="G82" s="106">
        <v>1351</v>
      </c>
      <c r="H82" s="106">
        <f t="shared" si="55"/>
        <v>2346</v>
      </c>
      <c r="I82" s="106">
        <f>'연령별-금년(남)'!AA81</f>
        <v>974</v>
      </c>
      <c r="J82" s="106">
        <f>'연령별-금년(여)'!AA81</f>
        <v>1372</v>
      </c>
      <c r="K82" s="123">
        <f>SUM(L82+N82)</f>
        <v>45</v>
      </c>
      <c r="L82" s="123">
        <f>I82-F82</f>
        <v>24</v>
      </c>
      <c r="M82" s="45">
        <f t="shared" si="56"/>
        <v>0.025</v>
      </c>
      <c r="N82" s="123">
        <f>+J82-G82</f>
        <v>21</v>
      </c>
      <c r="O82" s="45">
        <f t="shared" si="53"/>
        <v>0.015</v>
      </c>
      <c r="P82" s="45">
        <f t="shared" si="54"/>
        <v>0.019</v>
      </c>
      <c r="Q82" s="18"/>
      <c r="R82" s="18"/>
      <c r="S82" s="18"/>
    </row>
    <row r="83" spans="1:19" ht="15.75" customHeight="1">
      <c r="A83" s="295"/>
      <c r="B83" s="295"/>
      <c r="C83" s="195">
        <v>66</v>
      </c>
      <c r="D83" s="195" t="s">
        <v>73</v>
      </c>
      <c r="E83" s="106">
        <f>SUM(F83:G83)</f>
        <v>1968</v>
      </c>
      <c r="F83" s="106">
        <v>841</v>
      </c>
      <c r="G83" s="106">
        <v>1127</v>
      </c>
      <c r="H83" s="106">
        <f t="shared" si="55"/>
        <v>1990</v>
      </c>
      <c r="I83" s="106">
        <f>'연령별-금년(남)'!AA82</f>
        <v>854</v>
      </c>
      <c r="J83" s="106">
        <f>'연령별-금년(여)'!AA82</f>
        <v>1136</v>
      </c>
      <c r="K83" s="123">
        <f>SUM(L83+N83)</f>
        <v>22</v>
      </c>
      <c r="L83" s="123">
        <f>I83-F83</f>
        <v>13</v>
      </c>
      <c r="M83" s="45">
        <f t="shared" si="56"/>
        <v>0.015</v>
      </c>
      <c r="N83" s="123">
        <f>+J83-G83</f>
        <v>9</v>
      </c>
      <c r="O83" s="45">
        <f t="shared" si="53"/>
        <v>0.007</v>
      </c>
      <c r="P83" s="45">
        <f t="shared" si="54"/>
        <v>0.011</v>
      </c>
      <c r="Q83" s="18"/>
      <c r="R83" s="18"/>
      <c r="S83" s="18"/>
    </row>
    <row r="84" spans="1:18" ht="15.75" customHeight="1">
      <c r="A84" s="295"/>
      <c r="B84" s="295"/>
      <c r="C84" s="195">
        <v>67</v>
      </c>
      <c r="D84" s="195" t="s">
        <v>38</v>
      </c>
      <c r="E84" s="106">
        <f>SUM(F84:G84)</f>
        <v>2717</v>
      </c>
      <c r="F84" s="106">
        <v>1122</v>
      </c>
      <c r="G84" s="106">
        <v>1595</v>
      </c>
      <c r="H84" s="106">
        <v>1595</v>
      </c>
      <c r="I84" s="106">
        <f>'연령별-금년(남)'!AA83</f>
        <v>1144</v>
      </c>
      <c r="J84" s="106">
        <f>'연령별-금년(여)'!AA83</f>
        <v>1617</v>
      </c>
      <c r="K84" s="123">
        <f>SUM(L84+N84)</f>
        <v>44</v>
      </c>
      <c r="L84" s="123">
        <f>I84-F84</f>
        <v>22</v>
      </c>
      <c r="M84" s="45">
        <f t="shared" si="56"/>
        <v>0.019</v>
      </c>
      <c r="N84" s="123">
        <f>+J84-G84</f>
        <v>22</v>
      </c>
      <c r="O84" s="45">
        <f t="shared" si="53"/>
        <v>0.013</v>
      </c>
      <c r="P84" s="45">
        <f t="shared" si="54"/>
        <v>0.016</v>
      </c>
      <c r="R84" s="18"/>
    </row>
    <row r="85" spans="1:16" ht="15.75" customHeight="1">
      <c r="A85" s="295"/>
      <c r="B85" s="295"/>
      <c r="C85" s="195">
        <v>68</v>
      </c>
      <c r="D85" s="72" t="s">
        <v>227</v>
      </c>
      <c r="E85" s="106">
        <f>SUM(F85:G85)</f>
        <v>52</v>
      </c>
      <c r="F85" s="10">
        <v>32</v>
      </c>
      <c r="G85" s="10">
        <v>20</v>
      </c>
      <c r="H85" s="106">
        <f t="shared" si="55"/>
        <v>52</v>
      </c>
      <c r="I85" s="106">
        <f>'연령별-금년(남)'!AA84</f>
        <v>32</v>
      </c>
      <c r="J85" s="106">
        <f>'연령별-금년(여)'!AA84</f>
        <v>20</v>
      </c>
      <c r="K85" s="123">
        <f>SUM(L85+N85)</f>
        <v>0</v>
      </c>
      <c r="L85" s="123">
        <f>I85-F85</f>
        <v>0</v>
      </c>
      <c r="M85" s="45">
        <f t="shared" si="56"/>
        <v>0</v>
      </c>
      <c r="N85" s="123">
        <f>+J85-G85</f>
        <v>0</v>
      </c>
      <c r="O85" s="45">
        <f t="shared" si="53"/>
        <v>0</v>
      </c>
      <c r="P85" s="45">
        <f t="shared" si="54"/>
        <v>0</v>
      </c>
    </row>
    <row r="86" spans="1:16" ht="15.75" customHeight="1">
      <c r="A86" s="295"/>
      <c r="B86" s="372"/>
      <c r="C86" s="364" t="s">
        <v>354</v>
      </c>
      <c r="D86" s="368"/>
      <c r="E86" s="106">
        <f>SUM(E81:E85)</f>
        <v>9522</v>
      </c>
      <c r="F86" s="106">
        <f aca="true" t="shared" si="61" ref="F86:N86">SUM(F81:F85)</f>
        <v>4007</v>
      </c>
      <c r="G86" s="106">
        <f t="shared" si="61"/>
        <v>5515</v>
      </c>
      <c r="H86" s="106">
        <f t="shared" si="55"/>
        <v>9668</v>
      </c>
      <c r="I86" s="106">
        <f>'연령별-금년(남)'!AA85</f>
        <v>4081</v>
      </c>
      <c r="J86" s="106">
        <f>'연령별-금년(여)'!AA85</f>
        <v>5587</v>
      </c>
      <c r="K86" s="123">
        <f t="shared" si="61"/>
        <v>146</v>
      </c>
      <c r="L86" s="123">
        <f t="shared" si="61"/>
        <v>74</v>
      </c>
      <c r="M86" s="45">
        <f t="shared" si="56"/>
        <v>0.018</v>
      </c>
      <c r="N86" s="123">
        <f t="shared" si="61"/>
        <v>72</v>
      </c>
      <c r="O86" s="45">
        <f t="shared" si="53"/>
        <v>0.013</v>
      </c>
      <c r="P86" s="45">
        <f t="shared" si="54"/>
        <v>0.015</v>
      </c>
    </row>
    <row r="87" spans="1:16" ht="15.75" customHeight="1">
      <c r="A87" s="372"/>
      <c r="B87" s="295" t="s">
        <v>341</v>
      </c>
      <c r="C87" s="195">
        <v>69</v>
      </c>
      <c r="D87" s="195" t="s">
        <v>39</v>
      </c>
      <c r="E87" s="106">
        <f aca="true" t="shared" si="62" ref="E87:E92">SUM(F87:G87)</f>
        <v>1803</v>
      </c>
      <c r="F87" s="106">
        <v>782</v>
      </c>
      <c r="G87" s="106">
        <v>1021</v>
      </c>
      <c r="H87" s="106">
        <f t="shared" si="55"/>
        <v>750</v>
      </c>
      <c r="I87" s="106">
        <f>'연령별-금년(남)'!AA86</f>
        <v>307</v>
      </c>
      <c r="J87" s="106">
        <f>'연령별-금년(여)'!AA86</f>
        <v>443</v>
      </c>
      <c r="K87" s="123">
        <f aca="true" t="shared" si="63" ref="K87:K96">SUM(L87+N87)</f>
        <v>-1053</v>
      </c>
      <c r="L87" s="123">
        <f aca="true" t="shared" si="64" ref="L87:L97">I87-F87</f>
        <v>-475</v>
      </c>
      <c r="M87" s="45">
        <f t="shared" si="56"/>
        <v>-0.607</v>
      </c>
      <c r="N87" s="123">
        <f aca="true" t="shared" si="65" ref="N87:N97">+J87-G87</f>
        <v>-578</v>
      </c>
      <c r="O87" s="45">
        <f t="shared" si="53"/>
        <v>-0.566</v>
      </c>
      <c r="P87" s="45">
        <f t="shared" si="54"/>
        <v>-0.584</v>
      </c>
    </row>
    <row r="88" spans="1:16" ht="15.75" customHeight="1">
      <c r="A88" s="372"/>
      <c r="B88" s="295"/>
      <c r="C88" s="195">
        <v>70</v>
      </c>
      <c r="D88" s="195" t="s">
        <v>40</v>
      </c>
      <c r="E88" s="106">
        <f t="shared" si="62"/>
        <v>3897</v>
      </c>
      <c r="F88" s="106">
        <v>1721</v>
      </c>
      <c r="G88" s="106">
        <v>2176</v>
      </c>
      <c r="H88" s="106">
        <f t="shared" si="55"/>
        <v>4143</v>
      </c>
      <c r="I88" s="106">
        <f>'연령별-금년(남)'!AA87</f>
        <v>1831</v>
      </c>
      <c r="J88" s="106">
        <f>'연령별-금년(여)'!AA87</f>
        <v>2312</v>
      </c>
      <c r="K88" s="123">
        <f t="shared" si="63"/>
        <v>246</v>
      </c>
      <c r="L88" s="123">
        <f t="shared" si="64"/>
        <v>110</v>
      </c>
      <c r="M88" s="45">
        <f t="shared" si="56"/>
        <v>0.063</v>
      </c>
      <c r="N88" s="123">
        <f t="shared" si="65"/>
        <v>136</v>
      </c>
      <c r="O88" s="45">
        <f t="shared" si="53"/>
        <v>0.062</v>
      </c>
      <c r="P88" s="45">
        <f t="shared" si="54"/>
        <v>0.063</v>
      </c>
    </row>
    <row r="89" spans="1:16" ht="15.75" customHeight="1">
      <c r="A89" s="372"/>
      <c r="B89" s="295"/>
      <c r="C89" s="195">
        <v>71</v>
      </c>
      <c r="D89" s="195" t="s">
        <v>41</v>
      </c>
      <c r="E89" s="106">
        <f t="shared" si="62"/>
        <v>4200</v>
      </c>
      <c r="F89" s="106">
        <v>1900</v>
      </c>
      <c r="G89" s="106">
        <v>2300</v>
      </c>
      <c r="H89" s="106">
        <f t="shared" si="55"/>
        <v>4254</v>
      </c>
      <c r="I89" s="106">
        <f>'연령별-금년(남)'!AA88</f>
        <v>1933</v>
      </c>
      <c r="J89" s="106">
        <f>'연령별-금년(여)'!AA88</f>
        <v>2321</v>
      </c>
      <c r="K89" s="123">
        <f t="shared" si="63"/>
        <v>54</v>
      </c>
      <c r="L89" s="123">
        <f t="shared" si="64"/>
        <v>33</v>
      </c>
      <c r="M89" s="45">
        <f t="shared" si="56"/>
        <v>0.017</v>
      </c>
      <c r="N89" s="123">
        <f t="shared" si="65"/>
        <v>21</v>
      </c>
      <c r="O89" s="45">
        <f t="shared" si="53"/>
        <v>0.009</v>
      </c>
      <c r="P89" s="45">
        <f t="shared" si="54"/>
        <v>0.012</v>
      </c>
    </row>
    <row r="90" spans="1:16" ht="15.75" customHeight="1">
      <c r="A90" s="372"/>
      <c r="B90" s="295"/>
      <c r="C90" s="195">
        <v>72</v>
      </c>
      <c r="D90" s="195" t="s">
        <v>145</v>
      </c>
      <c r="E90" s="106">
        <f t="shared" si="62"/>
        <v>3572</v>
      </c>
      <c r="F90" s="106">
        <v>1793</v>
      </c>
      <c r="G90" s="106">
        <v>1779</v>
      </c>
      <c r="H90" s="106">
        <f t="shared" si="55"/>
        <v>3617</v>
      </c>
      <c r="I90" s="106">
        <f>'연령별-금년(남)'!AA89</f>
        <v>1806</v>
      </c>
      <c r="J90" s="106">
        <f>'연령별-금년(여)'!AA89</f>
        <v>1811</v>
      </c>
      <c r="K90" s="123">
        <f t="shared" si="63"/>
        <v>45</v>
      </c>
      <c r="L90" s="123">
        <f t="shared" si="64"/>
        <v>13</v>
      </c>
      <c r="M90" s="45">
        <f t="shared" si="56"/>
        <v>0.007</v>
      </c>
      <c r="N90" s="123">
        <f t="shared" si="65"/>
        <v>32</v>
      </c>
      <c r="O90" s="45">
        <f t="shared" si="53"/>
        <v>0.017</v>
      </c>
      <c r="P90" s="45">
        <f t="shared" si="54"/>
        <v>0.012</v>
      </c>
    </row>
    <row r="91" spans="1:16" ht="15.75" customHeight="1">
      <c r="A91" s="372"/>
      <c r="B91" s="295"/>
      <c r="C91" s="195">
        <v>73</v>
      </c>
      <c r="D91" s="195" t="s">
        <v>146</v>
      </c>
      <c r="E91" s="106">
        <f t="shared" si="62"/>
        <v>2729</v>
      </c>
      <c r="F91" s="106">
        <v>1240</v>
      </c>
      <c r="G91" s="106">
        <v>1489</v>
      </c>
      <c r="H91" s="106">
        <f t="shared" si="55"/>
        <v>2753</v>
      </c>
      <c r="I91" s="106">
        <f>'연령별-금년(남)'!AA90</f>
        <v>1249</v>
      </c>
      <c r="J91" s="106">
        <f>'연령별-금년(여)'!AA90</f>
        <v>1504</v>
      </c>
      <c r="K91" s="123">
        <f t="shared" si="63"/>
        <v>24</v>
      </c>
      <c r="L91" s="123">
        <f t="shared" si="64"/>
        <v>9</v>
      </c>
      <c r="M91" s="45">
        <f t="shared" si="56"/>
        <v>0.007</v>
      </c>
      <c r="N91" s="123">
        <f t="shared" si="65"/>
        <v>15</v>
      </c>
      <c r="O91" s="45">
        <f t="shared" si="53"/>
        <v>0.01</v>
      </c>
      <c r="P91" s="45">
        <f t="shared" si="54"/>
        <v>0.008</v>
      </c>
    </row>
    <row r="92" spans="1:16" ht="15.75" customHeight="1">
      <c r="A92" s="372"/>
      <c r="B92" s="295"/>
      <c r="C92" s="195">
        <v>74</v>
      </c>
      <c r="D92" s="195" t="s">
        <v>42</v>
      </c>
      <c r="E92" s="106">
        <f t="shared" si="62"/>
        <v>878</v>
      </c>
      <c r="F92" s="10">
        <v>392</v>
      </c>
      <c r="G92" s="10">
        <v>486</v>
      </c>
      <c r="H92" s="106">
        <f t="shared" si="55"/>
        <v>877</v>
      </c>
      <c r="I92" s="106">
        <f>'연령별-금년(남)'!AA91</f>
        <v>393</v>
      </c>
      <c r="J92" s="106">
        <f>'연령별-금년(여)'!AA91</f>
        <v>484</v>
      </c>
      <c r="K92" s="123">
        <f t="shared" si="63"/>
        <v>-1</v>
      </c>
      <c r="L92" s="123">
        <f t="shared" si="64"/>
        <v>1</v>
      </c>
      <c r="M92" s="45">
        <f t="shared" si="56"/>
        <v>0.002</v>
      </c>
      <c r="N92" s="123">
        <f t="shared" si="65"/>
        <v>-2</v>
      </c>
      <c r="O92" s="45">
        <f t="shared" si="53"/>
        <v>-0.004</v>
      </c>
      <c r="P92" s="45">
        <f t="shared" si="54"/>
        <v>-0.001</v>
      </c>
    </row>
    <row r="93" spans="1:16" ht="15.75" customHeight="1">
      <c r="A93" s="372"/>
      <c r="B93" s="372"/>
      <c r="C93" s="364" t="s">
        <v>354</v>
      </c>
      <c r="D93" s="368"/>
      <c r="E93" s="10">
        <f>SUM(E87:E92)</f>
        <v>17079</v>
      </c>
      <c r="F93" s="10">
        <f>SUM(F87:F92)</f>
        <v>7828</v>
      </c>
      <c r="G93" s="10">
        <f>SUM(G87:G92)</f>
        <v>9251</v>
      </c>
      <c r="H93" s="106">
        <f t="shared" si="55"/>
        <v>16394</v>
      </c>
      <c r="I93" s="106">
        <f>'연령별-금년(남)'!AA92</f>
        <v>7519</v>
      </c>
      <c r="J93" s="106">
        <f>'연령별-금년(여)'!AA92</f>
        <v>8875</v>
      </c>
      <c r="K93" s="123">
        <f t="shared" si="63"/>
        <v>-685</v>
      </c>
      <c r="L93" s="123">
        <f t="shared" si="64"/>
        <v>-309</v>
      </c>
      <c r="M93" s="45">
        <f t="shared" si="56"/>
        <v>-0.039</v>
      </c>
      <c r="N93" s="123">
        <f t="shared" si="65"/>
        <v>-376</v>
      </c>
      <c r="O93" s="45">
        <f>ROUNDDOWN((N93/G93),3)</f>
        <v>-0.04</v>
      </c>
      <c r="P93" s="45">
        <f>ROUNDDOWN((K93/E93),3)</f>
        <v>-0.04</v>
      </c>
    </row>
    <row r="94" spans="1:16" ht="15.75" customHeight="1">
      <c r="A94" s="372"/>
      <c r="B94" s="293" t="s">
        <v>220</v>
      </c>
      <c r="C94" s="294"/>
      <c r="D94" s="294"/>
      <c r="E94" s="106">
        <f>E93+E86</f>
        <v>26601</v>
      </c>
      <c r="F94" s="106">
        <f>F93+F86</f>
        <v>11835</v>
      </c>
      <c r="G94" s="106">
        <f>G93+G86</f>
        <v>14766</v>
      </c>
      <c r="H94" s="106">
        <f t="shared" si="55"/>
        <v>26062</v>
      </c>
      <c r="I94" s="106">
        <f>'연령별-금년(남)'!AA93</f>
        <v>11600</v>
      </c>
      <c r="J94" s="106">
        <f>'연령별-금년(여)'!AA93</f>
        <v>14462</v>
      </c>
      <c r="K94" s="123">
        <f t="shared" si="63"/>
        <v>-539</v>
      </c>
      <c r="L94" s="123">
        <f t="shared" si="64"/>
        <v>-235</v>
      </c>
      <c r="M94" s="45">
        <f t="shared" si="56"/>
        <v>-0.019</v>
      </c>
      <c r="N94" s="123">
        <f t="shared" si="65"/>
        <v>-304</v>
      </c>
      <c r="O94" s="45">
        <f>ROUNDDOWN((N94/G94),3)</f>
        <v>-0.02</v>
      </c>
      <c r="P94" s="45">
        <f>ROUNDDOWN((K94/E94),3)</f>
        <v>-0.02</v>
      </c>
    </row>
    <row r="95" spans="1:16" ht="15.75" customHeight="1">
      <c r="A95" s="368" t="s">
        <v>700</v>
      </c>
      <c r="B95" s="368"/>
      <c r="C95" s="368"/>
      <c r="D95" s="368"/>
      <c r="E95" s="106">
        <f>SUM(F95:G95)</f>
        <v>114</v>
      </c>
      <c r="F95" s="106">
        <v>114</v>
      </c>
      <c r="G95" s="106"/>
      <c r="H95" s="106">
        <f t="shared" si="55"/>
        <v>51</v>
      </c>
      <c r="I95" s="106">
        <f>'연령별-금년(남)'!AA94</f>
        <v>51</v>
      </c>
      <c r="J95" s="106">
        <f>'연령별-금년(여)'!AA94</f>
        <v>0</v>
      </c>
      <c r="K95" s="123">
        <f t="shared" si="63"/>
        <v>-63</v>
      </c>
      <c r="L95" s="123">
        <f t="shared" si="64"/>
        <v>-63</v>
      </c>
      <c r="M95" s="45">
        <f t="shared" si="56"/>
        <v>-0.552</v>
      </c>
      <c r="N95" s="123">
        <f t="shared" si="65"/>
        <v>0</v>
      </c>
      <c r="O95" s="45"/>
      <c r="P95" s="45">
        <f t="shared" si="54"/>
        <v>-0.552</v>
      </c>
    </row>
    <row r="96" spans="1:16" ht="15.75" customHeight="1">
      <c r="A96" s="368" t="s">
        <v>217</v>
      </c>
      <c r="B96" s="368"/>
      <c r="C96" s="368"/>
      <c r="D96" s="368"/>
      <c r="E96" s="106">
        <f>SUM(F96:G96)</f>
        <v>234</v>
      </c>
      <c r="F96" s="10">
        <v>109</v>
      </c>
      <c r="G96" s="10">
        <v>125</v>
      </c>
      <c r="H96" s="106">
        <f t="shared" si="55"/>
        <v>254</v>
      </c>
      <c r="I96" s="106">
        <f>'연령별-금년(남)'!AA95</f>
        <v>115</v>
      </c>
      <c r="J96" s="106">
        <f>'연령별-금년(여)'!AA95</f>
        <v>139</v>
      </c>
      <c r="K96" s="123">
        <f t="shared" si="63"/>
        <v>20</v>
      </c>
      <c r="L96" s="123">
        <f t="shared" si="64"/>
        <v>6</v>
      </c>
      <c r="M96" s="45">
        <f t="shared" si="56"/>
        <v>0.055</v>
      </c>
      <c r="N96" s="123">
        <f t="shared" si="65"/>
        <v>14</v>
      </c>
      <c r="O96" s="45">
        <f>ROUNDDOWN((N96/G96),3)</f>
        <v>0.112</v>
      </c>
      <c r="P96" s="46">
        <f>ROUNDDOWN((K96/E96),3)</f>
        <v>0.085</v>
      </c>
    </row>
    <row r="97" spans="1:16" ht="15.75" customHeight="1">
      <c r="A97" s="370" t="s">
        <v>221</v>
      </c>
      <c r="B97" s="370"/>
      <c r="C97" s="370"/>
      <c r="D97" s="370"/>
      <c r="E97" s="10">
        <f>E96+E95+E94+E80+E52+E27</f>
        <v>165685</v>
      </c>
      <c r="F97" s="10">
        <f>F96+F95+F94+F80+F52+F27</f>
        <v>67597</v>
      </c>
      <c r="G97" s="10">
        <f>G96+G95+G94+G80+G52+G27</f>
        <v>98088</v>
      </c>
      <c r="H97" s="106">
        <f t="shared" si="55"/>
        <v>167279</v>
      </c>
      <c r="I97" s="106">
        <f>'연령별-금년(남)'!AA96</f>
        <v>68524</v>
      </c>
      <c r="J97" s="106">
        <f>'연령별-금년(여)'!AA96</f>
        <v>98755</v>
      </c>
      <c r="K97" s="123">
        <f>SUM(L97+N97)</f>
        <v>1594</v>
      </c>
      <c r="L97" s="123">
        <f t="shared" si="64"/>
        <v>927</v>
      </c>
      <c r="M97" s="45">
        <f t="shared" si="56"/>
        <v>0.013</v>
      </c>
      <c r="N97" s="123">
        <f t="shared" si="65"/>
        <v>667</v>
      </c>
      <c r="O97" s="45">
        <f>ROUNDDOWN((N97/G97),3)</f>
        <v>0.006</v>
      </c>
      <c r="P97" s="46">
        <f>ROUNDDOWN((K97/E97),3)</f>
        <v>0.009</v>
      </c>
    </row>
    <row r="98" spans="5:16" ht="15.75" customHeight="1">
      <c r="E98" s="13"/>
      <c r="F98" s="13"/>
      <c r="G98" s="13"/>
      <c r="H98" s="13"/>
      <c r="I98" s="13"/>
      <c r="J98" s="13"/>
      <c r="K98" s="181"/>
      <c r="L98" s="181"/>
      <c r="M98" s="47"/>
      <c r="N98" s="181"/>
      <c r="O98" s="13"/>
      <c r="P98" s="13"/>
    </row>
    <row r="99" spans="5:16" ht="15.75" customHeight="1">
      <c r="E99" s="13"/>
      <c r="F99" s="13"/>
      <c r="G99" s="13"/>
      <c r="H99" s="13"/>
      <c r="I99" s="13"/>
      <c r="J99" s="13"/>
      <c r="K99" s="181"/>
      <c r="L99" s="181"/>
      <c r="M99" s="47"/>
      <c r="N99" s="181"/>
      <c r="O99" s="13"/>
      <c r="P99" s="13"/>
    </row>
    <row r="100" spans="5:16" ht="15.75" customHeight="1">
      <c r="E100" s="14"/>
      <c r="F100" s="14"/>
      <c r="G100" s="14"/>
      <c r="H100" s="14"/>
      <c r="I100" s="14"/>
      <c r="J100" s="14"/>
      <c r="K100" s="182"/>
      <c r="L100" s="182"/>
      <c r="M100" s="14"/>
      <c r="N100" s="182"/>
      <c r="O100" s="14"/>
      <c r="P100" s="14"/>
    </row>
    <row r="101" spans="2:16" ht="15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81"/>
      <c r="L101" s="181"/>
      <c r="M101" s="13"/>
      <c r="N101" s="181"/>
      <c r="O101" s="13"/>
      <c r="P101" s="13"/>
    </row>
    <row r="102" spans="5:16" ht="15.75" customHeight="1">
      <c r="E102" s="13"/>
      <c r="F102" s="13"/>
      <c r="G102" s="13"/>
      <c r="H102" s="13"/>
      <c r="I102" s="13"/>
      <c r="J102" s="13"/>
      <c r="K102" s="181"/>
      <c r="L102" s="181"/>
      <c r="M102" s="138"/>
      <c r="N102" s="181"/>
      <c r="O102" s="13"/>
      <c r="P102" s="13"/>
    </row>
    <row r="103" spans="5:16" ht="15.75" customHeight="1">
      <c r="E103" s="13"/>
      <c r="F103" s="13"/>
      <c r="G103" s="13"/>
      <c r="H103" s="13"/>
      <c r="I103" s="13"/>
      <c r="J103" s="13"/>
      <c r="K103" s="181"/>
      <c r="L103" s="181"/>
      <c r="M103" s="47"/>
      <c r="N103" s="181"/>
      <c r="O103" s="13"/>
      <c r="P103" s="13"/>
    </row>
    <row r="104" spans="5:9" ht="15.75" customHeight="1">
      <c r="E104" s="13"/>
      <c r="F104" s="13"/>
      <c r="G104" s="13"/>
      <c r="H104" s="13"/>
      <c r="I104" s="13"/>
    </row>
    <row r="105" spans="5:16" ht="15.75" customHeight="1">
      <c r="E105" s="13"/>
      <c r="F105" s="13"/>
      <c r="G105" s="13"/>
      <c r="H105" s="13"/>
      <c r="I105" s="13"/>
      <c r="J105" s="13"/>
      <c r="K105" s="181"/>
      <c r="L105" s="181"/>
      <c r="M105" s="47"/>
      <c r="N105" s="181"/>
      <c r="O105" s="13"/>
      <c r="P105" s="13"/>
    </row>
    <row r="106" spans="5:16" ht="15.75" customHeight="1">
      <c r="E106" s="13"/>
      <c r="F106" s="13"/>
      <c r="G106" s="13"/>
      <c r="H106" s="13"/>
      <c r="I106" s="13"/>
      <c r="J106" s="13"/>
      <c r="K106" s="181"/>
      <c r="L106" s="181"/>
      <c r="M106" s="47"/>
      <c r="N106" s="181"/>
      <c r="O106" s="13"/>
      <c r="P106" s="13"/>
    </row>
    <row r="107" spans="5:16" ht="15.75" customHeight="1">
      <c r="E107" s="13"/>
      <c r="F107" s="13"/>
      <c r="G107" s="13"/>
      <c r="H107" s="13"/>
      <c r="I107" s="13"/>
      <c r="J107" s="13"/>
      <c r="K107" s="181"/>
      <c r="L107" s="181"/>
      <c r="M107" s="47"/>
      <c r="N107" s="181"/>
      <c r="O107" s="13"/>
      <c r="P107" s="13"/>
    </row>
    <row r="108" spans="5:16" ht="15.75" customHeight="1">
      <c r="E108" s="13"/>
      <c r="F108" s="13"/>
      <c r="G108" s="13"/>
      <c r="H108" s="13"/>
      <c r="I108" s="13"/>
      <c r="J108" s="13"/>
      <c r="K108" s="181"/>
      <c r="L108" s="181"/>
      <c r="M108" s="47"/>
      <c r="N108" s="181"/>
      <c r="O108" s="13"/>
      <c r="P108" s="13"/>
    </row>
    <row r="109" spans="5:16" ht="15.75" customHeight="1">
      <c r="E109" s="13"/>
      <c r="F109" s="13"/>
      <c r="G109" s="13"/>
      <c r="H109" s="13"/>
      <c r="I109" s="13"/>
      <c r="J109" s="13"/>
      <c r="K109" s="181"/>
      <c r="L109" s="181"/>
      <c r="M109" s="47"/>
      <c r="N109" s="181"/>
      <c r="O109" s="13"/>
      <c r="P109" s="13"/>
    </row>
    <row r="110" spans="5:16" ht="15.75" customHeight="1">
      <c r="E110" s="13"/>
      <c r="F110" s="13"/>
      <c r="G110" s="13"/>
      <c r="H110" s="13"/>
      <c r="I110" s="13"/>
      <c r="J110" s="13"/>
      <c r="K110" s="181"/>
      <c r="L110" s="181"/>
      <c r="M110" s="47"/>
      <c r="N110" s="181"/>
      <c r="O110" s="13"/>
      <c r="P110" s="13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</sheetData>
  <sheetProtection/>
  <mergeCells count="46">
    <mergeCell ref="A97:D97"/>
    <mergeCell ref="B73:B79"/>
    <mergeCell ref="C79:D79"/>
    <mergeCell ref="B80:D80"/>
    <mergeCell ref="A81:A94"/>
    <mergeCell ref="B81:B86"/>
    <mergeCell ref="C86:D86"/>
    <mergeCell ref="B87:B93"/>
    <mergeCell ref="C93:D93"/>
    <mergeCell ref="B94:D94"/>
    <mergeCell ref="C19:D19"/>
    <mergeCell ref="B20:B26"/>
    <mergeCell ref="A1:P1"/>
    <mergeCell ref="C2:D2"/>
    <mergeCell ref="A2:A4"/>
    <mergeCell ref="B2:B4"/>
    <mergeCell ref="P2:P4"/>
    <mergeCell ref="L3:M3"/>
    <mergeCell ref="N3:O3"/>
    <mergeCell ref="C26:D26"/>
    <mergeCell ref="B27:D27"/>
    <mergeCell ref="A28:A52"/>
    <mergeCell ref="B28:B35"/>
    <mergeCell ref="C35:D35"/>
    <mergeCell ref="B36:B45"/>
    <mergeCell ref="C45:D45"/>
    <mergeCell ref="B46:B51"/>
    <mergeCell ref="C51:D51"/>
    <mergeCell ref="B52:D52"/>
    <mergeCell ref="A96:D96"/>
    <mergeCell ref="K2:O2"/>
    <mergeCell ref="E2:G3"/>
    <mergeCell ref="H2:J3"/>
    <mergeCell ref="A5:A27"/>
    <mergeCell ref="B5:B12"/>
    <mergeCell ref="C12:D12"/>
    <mergeCell ref="B13:B19"/>
    <mergeCell ref="K3:K4"/>
    <mergeCell ref="A95:D95"/>
    <mergeCell ref="A53:A80"/>
    <mergeCell ref="B53:B58"/>
    <mergeCell ref="C58:D58"/>
    <mergeCell ref="B59:B65"/>
    <mergeCell ref="C65:D65"/>
    <mergeCell ref="B66:B72"/>
    <mergeCell ref="C72:D72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&amp;L&amp;"새굴림,기울임꼴"&amp;9 2012년 마산교구 통계&amp;R&amp;"돋움체,기울임꼴"&amp;9 2012년 마산교구 통계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3"/>
  <sheetViews>
    <sheetView zoomScale="140" zoomScaleNormal="140" zoomScalePageLayoutView="0" workbookViewId="0" topLeftCell="A60">
      <selection activeCell="M35" sqref="M35"/>
    </sheetView>
  </sheetViews>
  <sheetFormatPr defaultColWidth="8.88671875" defaultRowHeight="13.5"/>
  <cols>
    <col min="1" max="2" width="2.4453125" style="11" customWidth="1"/>
    <col min="3" max="3" width="2.77734375" style="11" customWidth="1"/>
    <col min="4" max="4" width="6.10546875" style="11" customWidth="1"/>
    <col min="5" max="26" width="2.77734375" style="11" customWidth="1"/>
    <col min="27" max="27" width="3.21484375" style="11" customWidth="1"/>
    <col min="28" max="28" width="9.3359375" style="11" customWidth="1"/>
    <col min="29" max="16384" width="8.88671875" style="11" customWidth="1"/>
  </cols>
  <sheetData>
    <row r="1" spans="1:20" ht="18.75" customHeight="1">
      <c r="A1" s="73" t="s">
        <v>537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7" ht="15" customHeight="1">
      <c r="A2" s="407" t="s">
        <v>338</v>
      </c>
      <c r="B2" s="407" t="s">
        <v>339</v>
      </c>
      <c r="C2" s="15"/>
      <c r="D2" s="16" t="s">
        <v>311</v>
      </c>
      <c r="E2" s="414" t="s">
        <v>560</v>
      </c>
      <c r="F2" s="415" t="s">
        <v>561</v>
      </c>
      <c r="G2" s="415" t="s">
        <v>562</v>
      </c>
      <c r="H2" s="415" t="s">
        <v>563</v>
      </c>
      <c r="I2" s="412" t="s">
        <v>564</v>
      </c>
      <c r="J2" s="412" t="s">
        <v>565</v>
      </c>
      <c r="K2" s="412" t="s">
        <v>566</v>
      </c>
      <c r="L2" s="412" t="s">
        <v>567</v>
      </c>
      <c r="M2" s="412" t="s">
        <v>568</v>
      </c>
      <c r="N2" s="418" t="s">
        <v>569</v>
      </c>
      <c r="O2" s="418" t="s">
        <v>570</v>
      </c>
      <c r="P2" s="412" t="s">
        <v>571</v>
      </c>
      <c r="Q2" s="412" t="s">
        <v>572</v>
      </c>
      <c r="R2" s="412" t="s">
        <v>573</v>
      </c>
      <c r="S2" s="412" t="s">
        <v>574</v>
      </c>
      <c r="T2" s="412" t="s">
        <v>575</v>
      </c>
      <c r="U2" s="412" t="s">
        <v>1013</v>
      </c>
      <c r="V2" s="412" t="s">
        <v>1014</v>
      </c>
      <c r="W2" s="412" t="s">
        <v>1015</v>
      </c>
      <c r="X2" s="412" t="s">
        <v>1016</v>
      </c>
      <c r="Y2" s="414" t="s">
        <v>1017</v>
      </c>
      <c r="Z2" s="414" t="s">
        <v>576</v>
      </c>
      <c r="AA2" s="416" t="s">
        <v>368</v>
      </c>
    </row>
    <row r="3" spans="1:27" ht="15" customHeight="1">
      <c r="A3" s="407"/>
      <c r="B3" s="407"/>
      <c r="C3" s="211" t="s">
        <v>265</v>
      </c>
      <c r="D3" s="17"/>
      <c r="E3" s="413"/>
      <c r="F3" s="413"/>
      <c r="G3" s="413"/>
      <c r="H3" s="413"/>
      <c r="I3" s="413"/>
      <c r="J3" s="413"/>
      <c r="K3" s="413"/>
      <c r="L3" s="413"/>
      <c r="M3" s="413"/>
      <c r="N3" s="419"/>
      <c r="O3" s="419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7"/>
    </row>
    <row r="4" spans="1:27" s="18" customFormat="1" ht="14.25" customHeight="1">
      <c r="A4" s="297" t="s">
        <v>349</v>
      </c>
      <c r="B4" s="297" t="s">
        <v>340</v>
      </c>
      <c r="C4" s="195">
        <v>1</v>
      </c>
      <c r="D4" s="195" t="s">
        <v>92</v>
      </c>
      <c r="E4" s="106">
        <v>19</v>
      </c>
      <c r="F4" s="106">
        <v>24</v>
      </c>
      <c r="G4" s="106">
        <v>39</v>
      </c>
      <c r="H4" s="106">
        <v>75</v>
      </c>
      <c r="I4" s="106">
        <v>96</v>
      </c>
      <c r="J4" s="106">
        <v>106</v>
      </c>
      <c r="K4" s="106">
        <v>177</v>
      </c>
      <c r="L4" s="106">
        <v>131</v>
      </c>
      <c r="M4" s="106">
        <v>128</v>
      </c>
      <c r="N4" s="106">
        <v>147</v>
      </c>
      <c r="O4" s="106">
        <v>187</v>
      </c>
      <c r="P4" s="106">
        <v>173</v>
      </c>
      <c r="Q4" s="106">
        <v>124</v>
      </c>
      <c r="R4" s="106">
        <v>86</v>
      </c>
      <c r="S4" s="106">
        <v>63</v>
      </c>
      <c r="T4" s="106">
        <v>31</v>
      </c>
      <c r="U4" s="106">
        <v>12</v>
      </c>
      <c r="V4" s="106">
        <v>6</v>
      </c>
      <c r="W4" s="106">
        <v>3</v>
      </c>
      <c r="X4" s="106">
        <v>2</v>
      </c>
      <c r="Y4" s="106">
        <v>0</v>
      </c>
      <c r="Z4" s="106">
        <v>0</v>
      </c>
      <c r="AA4" s="7">
        <f aca="true" t="shared" si="0" ref="AA4:AA10">SUM(E4:Z4)</f>
        <v>1629</v>
      </c>
    </row>
    <row r="5" spans="1:27" s="18" customFormat="1" ht="14.25" customHeight="1">
      <c r="A5" s="298"/>
      <c r="B5" s="298"/>
      <c r="C5" s="195">
        <v>2</v>
      </c>
      <c r="D5" s="195" t="s">
        <v>9</v>
      </c>
      <c r="E5" s="106">
        <v>5</v>
      </c>
      <c r="F5" s="106">
        <v>8</v>
      </c>
      <c r="G5" s="106">
        <v>28</v>
      </c>
      <c r="H5" s="106">
        <v>55</v>
      </c>
      <c r="I5" s="106">
        <v>87</v>
      </c>
      <c r="J5" s="106">
        <v>90</v>
      </c>
      <c r="K5" s="106">
        <v>119</v>
      </c>
      <c r="L5" s="106">
        <v>72</v>
      </c>
      <c r="M5" s="106">
        <v>75</v>
      </c>
      <c r="N5" s="106">
        <v>69</v>
      </c>
      <c r="O5" s="106">
        <v>129</v>
      </c>
      <c r="P5" s="106">
        <v>102</v>
      </c>
      <c r="Q5" s="106">
        <v>84</v>
      </c>
      <c r="R5" s="106">
        <v>50</v>
      </c>
      <c r="S5" s="106">
        <v>24</v>
      </c>
      <c r="T5" s="106">
        <v>27</v>
      </c>
      <c r="U5" s="106">
        <v>4</v>
      </c>
      <c r="V5" s="106">
        <v>5</v>
      </c>
      <c r="W5" s="106">
        <v>1</v>
      </c>
      <c r="X5" s="106">
        <v>1</v>
      </c>
      <c r="Y5" s="106">
        <v>10</v>
      </c>
      <c r="Z5" s="106">
        <v>0</v>
      </c>
      <c r="AA5" s="7">
        <f t="shared" si="0"/>
        <v>1045</v>
      </c>
    </row>
    <row r="6" spans="1:27" s="18" customFormat="1" ht="14.25" customHeight="1">
      <c r="A6" s="298"/>
      <c r="B6" s="298"/>
      <c r="C6" s="195">
        <v>3</v>
      </c>
      <c r="D6" s="195" t="s">
        <v>94</v>
      </c>
      <c r="E6" s="106">
        <v>11</v>
      </c>
      <c r="F6" s="106">
        <v>11</v>
      </c>
      <c r="G6" s="106">
        <v>14</v>
      </c>
      <c r="H6" s="106">
        <v>19</v>
      </c>
      <c r="I6" s="106">
        <v>36</v>
      </c>
      <c r="J6" s="106">
        <v>49</v>
      </c>
      <c r="K6" s="106">
        <v>72</v>
      </c>
      <c r="L6" s="106">
        <v>40</v>
      </c>
      <c r="M6" s="106">
        <v>40</v>
      </c>
      <c r="N6" s="106">
        <v>48</v>
      </c>
      <c r="O6" s="106">
        <v>51</v>
      </c>
      <c r="P6" s="106">
        <v>76</v>
      </c>
      <c r="Q6" s="106">
        <v>43</v>
      </c>
      <c r="R6" s="106">
        <v>28</v>
      </c>
      <c r="S6" s="106">
        <v>25</v>
      </c>
      <c r="T6" s="106">
        <v>16</v>
      </c>
      <c r="U6" s="106">
        <v>6</v>
      </c>
      <c r="V6" s="106">
        <v>5</v>
      </c>
      <c r="W6" s="106">
        <v>0</v>
      </c>
      <c r="X6" s="106">
        <v>0</v>
      </c>
      <c r="Y6" s="106">
        <v>0</v>
      </c>
      <c r="Z6" s="106">
        <v>0</v>
      </c>
      <c r="AA6" s="7">
        <f t="shared" si="0"/>
        <v>590</v>
      </c>
    </row>
    <row r="7" spans="1:27" s="18" customFormat="1" ht="14.25" customHeight="1">
      <c r="A7" s="298"/>
      <c r="B7" s="298"/>
      <c r="C7" s="195">
        <v>4</v>
      </c>
      <c r="D7" s="195" t="s">
        <v>64</v>
      </c>
      <c r="E7" s="106">
        <v>16</v>
      </c>
      <c r="F7" s="106">
        <v>37</v>
      </c>
      <c r="G7" s="106">
        <v>47</v>
      </c>
      <c r="H7" s="106">
        <v>66</v>
      </c>
      <c r="I7" s="106">
        <v>70</v>
      </c>
      <c r="J7" s="106">
        <v>46</v>
      </c>
      <c r="K7" s="106">
        <v>52</v>
      </c>
      <c r="L7" s="106">
        <v>59</v>
      </c>
      <c r="M7" s="106">
        <v>65</v>
      </c>
      <c r="N7" s="106">
        <v>62</v>
      </c>
      <c r="O7" s="106">
        <v>75</v>
      </c>
      <c r="P7" s="106">
        <v>49</v>
      </c>
      <c r="Q7" s="106">
        <v>29</v>
      </c>
      <c r="R7" s="106">
        <v>25</v>
      </c>
      <c r="S7" s="106">
        <v>12</v>
      </c>
      <c r="T7" s="106">
        <v>13</v>
      </c>
      <c r="U7" s="106">
        <v>4</v>
      </c>
      <c r="V7" s="106">
        <v>2</v>
      </c>
      <c r="W7" s="106">
        <v>2</v>
      </c>
      <c r="X7" s="106">
        <v>0</v>
      </c>
      <c r="Y7" s="106">
        <v>0</v>
      </c>
      <c r="Z7" s="106">
        <v>1</v>
      </c>
      <c r="AA7" s="7">
        <f t="shared" si="0"/>
        <v>732</v>
      </c>
    </row>
    <row r="8" spans="1:27" s="18" customFormat="1" ht="14.25" customHeight="1">
      <c r="A8" s="298"/>
      <c r="B8" s="298"/>
      <c r="C8" s="195">
        <v>5</v>
      </c>
      <c r="D8" s="195" t="s">
        <v>10</v>
      </c>
      <c r="E8" s="106">
        <v>6</v>
      </c>
      <c r="F8" s="106">
        <v>11</v>
      </c>
      <c r="G8" s="106">
        <v>10</v>
      </c>
      <c r="H8" s="106">
        <v>28</v>
      </c>
      <c r="I8" s="106">
        <v>42</v>
      </c>
      <c r="J8" s="106">
        <v>41</v>
      </c>
      <c r="K8" s="106">
        <v>71</v>
      </c>
      <c r="L8" s="106">
        <v>36</v>
      </c>
      <c r="M8" s="106">
        <v>50</v>
      </c>
      <c r="N8" s="106">
        <v>36</v>
      </c>
      <c r="O8" s="106">
        <v>66</v>
      </c>
      <c r="P8" s="106">
        <v>49</v>
      </c>
      <c r="Q8" s="106">
        <v>24</v>
      </c>
      <c r="R8" s="106">
        <v>20</v>
      </c>
      <c r="S8" s="106">
        <v>16</v>
      </c>
      <c r="T8" s="106">
        <v>6</v>
      </c>
      <c r="U8" s="106">
        <v>13</v>
      </c>
      <c r="V8" s="106"/>
      <c r="W8" s="106"/>
      <c r="X8" s="106"/>
      <c r="Y8" s="106"/>
      <c r="Z8" s="106">
        <v>0</v>
      </c>
      <c r="AA8" s="7">
        <f t="shared" si="0"/>
        <v>525</v>
      </c>
    </row>
    <row r="9" spans="1:27" s="18" customFormat="1" ht="14.25" customHeight="1">
      <c r="A9" s="298"/>
      <c r="B9" s="298"/>
      <c r="C9" s="195">
        <v>6</v>
      </c>
      <c r="D9" s="195" t="s">
        <v>96</v>
      </c>
      <c r="E9" s="106">
        <v>28</v>
      </c>
      <c r="F9" s="106">
        <v>36</v>
      </c>
      <c r="G9" s="106">
        <v>61</v>
      </c>
      <c r="H9" s="106">
        <v>80</v>
      </c>
      <c r="I9" s="106">
        <v>88</v>
      </c>
      <c r="J9" s="106">
        <v>64</v>
      </c>
      <c r="K9" s="106">
        <v>87</v>
      </c>
      <c r="L9" s="106">
        <v>49</v>
      </c>
      <c r="M9" s="106">
        <v>86</v>
      </c>
      <c r="N9" s="106">
        <v>75</v>
      </c>
      <c r="O9" s="106">
        <v>91</v>
      </c>
      <c r="P9" s="106">
        <v>70</v>
      </c>
      <c r="Q9" s="106">
        <v>49</v>
      </c>
      <c r="R9" s="106">
        <v>27</v>
      </c>
      <c r="S9" s="106">
        <v>17</v>
      </c>
      <c r="T9" s="106">
        <v>10</v>
      </c>
      <c r="U9" s="106">
        <v>3</v>
      </c>
      <c r="V9" s="106">
        <v>0</v>
      </c>
      <c r="W9" s="106">
        <v>3</v>
      </c>
      <c r="X9" s="106">
        <v>0</v>
      </c>
      <c r="Y9" s="106">
        <v>0</v>
      </c>
      <c r="Z9" s="106">
        <v>0</v>
      </c>
      <c r="AA9" s="7">
        <f t="shared" si="0"/>
        <v>924</v>
      </c>
    </row>
    <row r="10" spans="1:27" s="18" customFormat="1" ht="14.25" customHeight="1">
      <c r="A10" s="298"/>
      <c r="B10" s="298"/>
      <c r="C10" s="19">
        <v>7</v>
      </c>
      <c r="D10" s="19" t="s">
        <v>97</v>
      </c>
      <c r="E10" s="106">
        <v>24</v>
      </c>
      <c r="F10" s="106">
        <v>23</v>
      </c>
      <c r="G10" s="106">
        <v>28</v>
      </c>
      <c r="H10" s="106">
        <v>57</v>
      </c>
      <c r="I10" s="106">
        <v>89</v>
      </c>
      <c r="J10" s="106">
        <v>119</v>
      </c>
      <c r="K10" s="106">
        <v>144</v>
      </c>
      <c r="L10" s="106">
        <v>100</v>
      </c>
      <c r="M10" s="106">
        <v>103</v>
      </c>
      <c r="N10" s="106">
        <v>71</v>
      </c>
      <c r="O10" s="106">
        <v>120</v>
      </c>
      <c r="P10" s="106">
        <v>112</v>
      </c>
      <c r="Q10" s="106">
        <v>94</v>
      </c>
      <c r="R10" s="106">
        <v>66</v>
      </c>
      <c r="S10" s="106">
        <v>38</v>
      </c>
      <c r="T10" s="106">
        <v>15</v>
      </c>
      <c r="U10" s="106">
        <v>10</v>
      </c>
      <c r="V10" s="106">
        <v>8</v>
      </c>
      <c r="W10" s="106">
        <v>1</v>
      </c>
      <c r="X10" s="106">
        <v>3</v>
      </c>
      <c r="Y10" s="106">
        <v>1</v>
      </c>
      <c r="Z10" s="106">
        <v>0</v>
      </c>
      <c r="AA10" s="7">
        <f t="shared" si="0"/>
        <v>1226</v>
      </c>
    </row>
    <row r="11" spans="1:27" s="18" customFormat="1" ht="14.25" customHeight="1">
      <c r="A11" s="298"/>
      <c r="B11" s="362"/>
      <c r="C11" s="363" t="s">
        <v>355</v>
      </c>
      <c r="D11" s="364"/>
      <c r="E11" s="8">
        <f>SUM(E4:E10)</f>
        <v>109</v>
      </c>
      <c r="F11" s="8">
        <f aca="true" t="shared" si="1" ref="F11:AA11">SUM(F4:F10)</f>
        <v>150</v>
      </c>
      <c r="G11" s="8">
        <f t="shared" si="1"/>
        <v>227</v>
      </c>
      <c r="H11" s="8">
        <f t="shared" si="1"/>
        <v>380</v>
      </c>
      <c r="I11" s="8">
        <f t="shared" si="1"/>
        <v>508</v>
      </c>
      <c r="J11" s="8">
        <f t="shared" si="1"/>
        <v>515</v>
      </c>
      <c r="K11" s="8">
        <f t="shared" si="1"/>
        <v>722</v>
      </c>
      <c r="L11" s="8">
        <f t="shared" si="1"/>
        <v>487</v>
      </c>
      <c r="M11" s="8">
        <f t="shared" si="1"/>
        <v>547</v>
      </c>
      <c r="N11" s="8">
        <f t="shared" si="1"/>
        <v>508</v>
      </c>
      <c r="O11" s="8">
        <f t="shared" si="1"/>
        <v>719</v>
      </c>
      <c r="P11" s="8">
        <f t="shared" si="1"/>
        <v>631</v>
      </c>
      <c r="Q11" s="8">
        <f t="shared" si="1"/>
        <v>447</v>
      </c>
      <c r="R11" s="8">
        <f t="shared" si="1"/>
        <v>302</v>
      </c>
      <c r="S11" s="8">
        <f t="shared" si="1"/>
        <v>195</v>
      </c>
      <c r="T11" s="8">
        <f t="shared" si="1"/>
        <v>118</v>
      </c>
      <c r="U11" s="8">
        <f t="shared" si="1"/>
        <v>52</v>
      </c>
      <c r="V11" s="8">
        <f t="shared" si="1"/>
        <v>26</v>
      </c>
      <c r="W11" s="8">
        <f t="shared" si="1"/>
        <v>10</v>
      </c>
      <c r="X11" s="8">
        <f t="shared" si="1"/>
        <v>6</v>
      </c>
      <c r="Y11" s="8">
        <f t="shared" si="1"/>
        <v>11</v>
      </c>
      <c r="Z11" s="8">
        <f t="shared" si="1"/>
        <v>1</v>
      </c>
      <c r="AA11" s="8">
        <f t="shared" si="1"/>
        <v>6671</v>
      </c>
    </row>
    <row r="12" spans="1:27" s="18" customFormat="1" ht="14.25" customHeight="1">
      <c r="A12" s="298"/>
      <c r="B12" s="297" t="s">
        <v>341</v>
      </c>
      <c r="C12" s="20">
        <v>8</v>
      </c>
      <c r="D12" s="20" t="s">
        <v>11</v>
      </c>
      <c r="E12" s="106">
        <v>13</v>
      </c>
      <c r="F12" s="106">
        <v>18</v>
      </c>
      <c r="G12" s="106">
        <v>25</v>
      </c>
      <c r="H12" s="106">
        <v>38</v>
      </c>
      <c r="I12" s="106">
        <v>57</v>
      </c>
      <c r="J12" s="106">
        <v>73</v>
      </c>
      <c r="K12" s="106">
        <v>116</v>
      </c>
      <c r="L12" s="106">
        <v>110</v>
      </c>
      <c r="M12" s="106">
        <v>121</v>
      </c>
      <c r="N12" s="106">
        <v>130</v>
      </c>
      <c r="O12" s="106">
        <v>148</v>
      </c>
      <c r="P12" s="106">
        <v>143</v>
      </c>
      <c r="Q12" s="106">
        <v>95</v>
      </c>
      <c r="R12" s="106">
        <v>84</v>
      </c>
      <c r="S12" s="106">
        <v>68</v>
      </c>
      <c r="T12" s="106">
        <v>38</v>
      </c>
      <c r="U12" s="106">
        <v>16</v>
      </c>
      <c r="V12" s="106">
        <v>14</v>
      </c>
      <c r="W12" s="106">
        <v>6</v>
      </c>
      <c r="X12" s="106">
        <v>0</v>
      </c>
      <c r="Y12" s="106">
        <v>1</v>
      </c>
      <c r="Z12" s="106">
        <v>0</v>
      </c>
      <c r="AA12" s="7">
        <f aca="true" t="shared" si="2" ref="AA12:AA17">SUM(E12:Z12)</f>
        <v>1314</v>
      </c>
    </row>
    <row r="13" spans="1:27" s="18" customFormat="1" ht="14.25" customHeight="1">
      <c r="A13" s="298"/>
      <c r="B13" s="298"/>
      <c r="C13" s="195">
        <v>9</v>
      </c>
      <c r="D13" s="195" t="s">
        <v>99</v>
      </c>
      <c r="E13" s="106">
        <v>10</v>
      </c>
      <c r="F13" s="106">
        <v>10</v>
      </c>
      <c r="G13" s="106">
        <v>12</v>
      </c>
      <c r="H13" s="106">
        <v>25</v>
      </c>
      <c r="I13" s="106">
        <v>39</v>
      </c>
      <c r="J13" s="106">
        <v>42</v>
      </c>
      <c r="K13" s="106">
        <v>89</v>
      </c>
      <c r="L13" s="106">
        <v>65</v>
      </c>
      <c r="M13" s="106">
        <v>116</v>
      </c>
      <c r="N13" s="106">
        <v>107</v>
      </c>
      <c r="O13" s="106">
        <v>105</v>
      </c>
      <c r="P13" s="106">
        <v>106</v>
      </c>
      <c r="Q13" s="106">
        <v>80</v>
      </c>
      <c r="R13" s="106">
        <v>58</v>
      </c>
      <c r="S13" s="106">
        <v>49</v>
      </c>
      <c r="T13" s="106">
        <v>25</v>
      </c>
      <c r="U13" s="106">
        <v>14</v>
      </c>
      <c r="V13" s="106">
        <v>13</v>
      </c>
      <c r="W13" s="106">
        <v>3</v>
      </c>
      <c r="X13" s="106">
        <v>2</v>
      </c>
      <c r="Y13" s="106">
        <v>0</v>
      </c>
      <c r="Z13" s="106">
        <v>0</v>
      </c>
      <c r="AA13" s="7">
        <f t="shared" si="2"/>
        <v>970</v>
      </c>
    </row>
    <row r="14" spans="1:27" s="18" customFormat="1" ht="14.25" customHeight="1">
      <c r="A14" s="298"/>
      <c r="B14" s="298"/>
      <c r="C14" s="195">
        <v>10</v>
      </c>
      <c r="D14" s="195" t="s">
        <v>12</v>
      </c>
      <c r="E14" s="106">
        <v>22</v>
      </c>
      <c r="F14" s="106">
        <v>23</v>
      </c>
      <c r="G14" s="106">
        <v>34</v>
      </c>
      <c r="H14" s="106">
        <v>52</v>
      </c>
      <c r="I14" s="106">
        <v>113</v>
      </c>
      <c r="J14" s="106">
        <v>131</v>
      </c>
      <c r="K14" s="106">
        <v>150</v>
      </c>
      <c r="L14" s="106">
        <v>138</v>
      </c>
      <c r="M14" s="106">
        <v>120</v>
      </c>
      <c r="N14" s="106">
        <v>113</v>
      </c>
      <c r="O14" s="106">
        <v>166</v>
      </c>
      <c r="P14" s="106">
        <v>163</v>
      </c>
      <c r="Q14" s="106">
        <v>107</v>
      </c>
      <c r="R14" s="106">
        <v>83</v>
      </c>
      <c r="S14" s="106">
        <v>73</v>
      </c>
      <c r="T14" s="106">
        <v>34</v>
      </c>
      <c r="U14" s="106">
        <v>21</v>
      </c>
      <c r="V14" s="106">
        <v>10</v>
      </c>
      <c r="W14" s="106">
        <v>2</v>
      </c>
      <c r="X14" s="106">
        <v>0</v>
      </c>
      <c r="Y14" s="106">
        <v>1</v>
      </c>
      <c r="Z14" s="106">
        <v>0</v>
      </c>
      <c r="AA14" s="7">
        <f t="shared" si="2"/>
        <v>1556</v>
      </c>
    </row>
    <row r="15" spans="1:27" s="18" customFormat="1" ht="14.25" customHeight="1">
      <c r="A15" s="298"/>
      <c r="B15" s="298"/>
      <c r="C15" s="195">
        <v>11</v>
      </c>
      <c r="D15" s="195" t="s">
        <v>13</v>
      </c>
      <c r="E15" s="106">
        <v>7</v>
      </c>
      <c r="F15" s="106">
        <v>30</v>
      </c>
      <c r="G15" s="106">
        <v>36</v>
      </c>
      <c r="H15" s="106">
        <v>56</v>
      </c>
      <c r="I15" s="106">
        <v>77</v>
      </c>
      <c r="J15" s="106">
        <v>100</v>
      </c>
      <c r="K15" s="106">
        <v>113</v>
      </c>
      <c r="L15" s="106">
        <v>89</v>
      </c>
      <c r="M15" s="106">
        <v>109</v>
      </c>
      <c r="N15" s="106">
        <v>84</v>
      </c>
      <c r="O15" s="106">
        <v>103</v>
      </c>
      <c r="P15" s="106">
        <v>107</v>
      </c>
      <c r="Q15" s="106">
        <v>92</v>
      </c>
      <c r="R15" s="106">
        <v>80</v>
      </c>
      <c r="S15" s="106">
        <v>49</v>
      </c>
      <c r="T15" s="106">
        <v>24</v>
      </c>
      <c r="U15" s="106">
        <v>11</v>
      </c>
      <c r="V15" s="106">
        <v>8</v>
      </c>
      <c r="W15" s="106">
        <v>3</v>
      </c>
      <c r="X15" s="106">
        <v>0</v>
      </c>
      <c r="Y15" s="106">
        <v>1</v>
      </c>
      <c r="Z15" s="106">
        <v>0</v>
      </c>
      <c r="AA15" s="7">
        <f t="shared" si="2"/>
        <v>1179</v>
      </c>
    </row>
    <row r="16" spans="1:27" s="18" customFormat="1" ht="14.25" customHeight="1">
      <c r="A16" s="298"/>
      <c r="B16" s="298"/>
      <c r="C16" s="195">
        <v>12</v>
      </c>
      <c r="D16" s="19" t="s">
        <v>15</v>
      </c>
      <c r="E16" s="106">
        <v>17</v>
      </c>
      <c r="F16" s="106">
        <v>38</v>
      </c>
      <c r="G16" s="106">
        <v>61</v>
      </c>
      <c r="H16" s="106">
        <v>100</v>
      </c>
      <c r="I16" s="106">
        <v>119</v>
      </c>
      <c r="J16" s="106">
        <v>96</v>
      </c>
      <c r="K16" s="106">
        <v>118</v>
      </c>
      <c r="L16" s="106">
        <v>99</v>
      </c>
      <c r="M16" s="106">
        <v>113</v>
      </c>
      <c r="N16" s="106">
        <v>112</v>
      </c>
      <c r="O16" s="106">
        <v>145</v>
      </c>
      <c r="P16" s="106">
        <v>145</v>
      </c>
      <c r="Q16" s="106">
        <v>82</v>
      </c>
      <c r="R16" s="106">
        <v>49</v>
      </c>
      <c r="S16" s="106">
        <v>41</v>
      </c>
      <c r="T16" s="106">
        <v>20</v>
      </c>
      <c r="U16" s="106">
        <v>11</v>
      </c>
      <c r="V16" s="106">
        <v>5</v>
      </c>
      <c r="W16" s="106">
        <v>1</v>
      </c>
      <c r="X16" s="106">
        <v>0</v>
      </c>
      <c r="Y16" s="106">
        <v>1</v>
      </c>
      <c r="Z16" s="106">
        <v>0</v>
      </c>
      <c r="AA16" s="7">
        <f t="shared" si="2"/>
        <v>1373</v>
      </c>
    </row>
    <row r="17" spans="1:27" s="18" customFormat="1" ht="14.25" customHeight="1">
      <c r="A17" s="298"/>
      <c r="B17" s="298"/>
      <c r="C17" s="19">
        <v>13</v>
      </c>
      <c r="D17" s="195" t="s">
        <v>14</v>
      </c>
      <c r="E17" s="106">
        <v>5</v>
      </c>
      <c r="F17" s="106">
        <v>11</v>
      </c>
      <c r="G17" s="106">
        <v>11</v>
      </c>
      <c r="H17" s="106">
        <v>26</v>
      </c>
      <c r="I17" s="106">
        <v>21</v>
      </c>
      <c r="J17" s="106">
        <v>18</v>
      </c>
      <c r="K17" s="106">
        <v>30</v>
      </c>
      <c r="L17" s="106">
        <v>24</v>
      </c>
      <c r="M17" s="106">
        <v>12</v>
      </c>
      <c r="N17" s="106">
        <v>12</v>
      </c>
      <c r="O17" s="106">
        <v>31</v>
      </c>
      <c r="P17" s="106">
        <v>39</v>
      </c>
      <c r="Q17" s="106">
        <v>28</v>
      </c>
      <c r="R17" s="106">
        <v>19</v>
      </c>
      <c r="S17" s="106">
        <v>11</v>
      </c>
      <c r="T17" s="106">
        <v>8</v>
      </c>
      <c r="U17" s="106">
        <v>6</v>
      </c>
      <c r="V17" s="106">
        <v>1</v>
      </c>
      <c r="W17" s="106">
        <v>1</v>
      </c>
      <c r="X17" s="106">
        <v>0</v>
      </c>
      <c r="Y17" s="106">
        <v>0</v>
      </c>
      <c r="Z17" s="106">
        <v>0</v>
      </c>
      <c r="AA17" s="7">
        <f t="shared" si="2"/>
        <v>314</v>
      </c>
    </row>
    <row r="18" spans="1:27" s="18" customFormat="1" ht="14.25" customHeight="1">
      <c r="A18" s="298"/>
      <c r="B18" s="362"/>
      <c r="C18" s="363" t="s">
        <v>354</v>
      </c>
      <c r="D18" s="364"/>
      <c r="E18" s="8">
        <f>SUM(E12:E17)</f>
        <v>74</v>
      </c>
      <c r="F18" s="8">
        <f aca="true" t="shared" si="3" ref="F18:AA18">SUM(F12:F17)</f>
        <v>130</v>
      </c>
      <c r="G18" s="8">
        <f t="shared" si="3"/>
        <v>179</v>
      </c>
      <c r="H18" s="8">
        <f t="shared" si="3"/>
        <v>297</v>
      </c>
      <c r="I18" s="8">
        <f t="shared" si="3"/>
        <v>426</v>
      </c>
      <c r="J18" s="8">
        <f t="shared" si="3"/>
        <v>460</v>
      </c>
      <c r="K18" s="8">
        <f t="shared" si="3"/>
        <v>616</v>
      </c>
      <c r="L18" s="8">
        <f t="shared" si="3"/>
        <v>525</v>
      </c>
      <c r="M18" s="8">
        <f t="shared" si="3"/>
        <v>591</v>
      </c>
      <c r="N18" s="8">
        <f t="shared" si="3"/>
        <v>558</v>
      </c>
      <c r="O18" s="8">
        <f t="shared" si="3"/>
        <v>698</v>
      </c>
      <c r="P18" s="8">
        <f t="shared" si="3"/>
        <v>703</v>
      </c>
      <c r="Q18" s="8">
        <f t="shared" si="3"/>
        <v>484</v>
      </c>
      <c r="R18" s="8">
        <f t="shared" si="3"/>
        <v>373</v>
      </c>
      <c r="S18" s="8">
        <f t="shared" si="3"/>
        <v>291</v>
      </c>
      <c r="T18" s="8">
        <f t="shared" si="3"/>
        <v>149</v>
      </c>
      <c r="U18" s="8">
        <f t="shared" si="3"/>
        <v>79</v>
      </c>
      <c r="V18" s="8">
        <f t="shared" si="3"/>
        <v>51</v>
      </c>
      <c r="W18" s="8">
        <f t="shared" si="3"/>
        <v>16</v>
      </c>
      <c r="X18" s="8">
        <f t="shared" si="3"/>
        <v>2</v>
      </c>
      <c r="Y18" s="8">
        <f t="shared" si="3"/>
        <v>4</v>
      </c>
      <c r="Z18" s="8">
        <f t="shared" si="3"/>
        <v>0</v>
      </c>
      <c r="AA18" s="8">
        <f t="shared" si="3"/>
        <v>6706</v>
      </c>
    </row>
    <row r="19" spans="1:27" s="18" customFormat="1" ht="14.25" customHeight="1">
      <c r="A19" s="298"/>
      <c r="B19" s="297" t="s">
        <v>342</v>
      </c>
      <c r="C19" s="20">
        <v>14</v>
      </c>
      <c r="D19" s="20" t="s">
        <v>103</v>
      </c>
      <c r="E19" s="106">
        <v>7</v>
      </c>
      <c r="F19" s="106">
        <v>12</v>
      </c>
      <c r="G19" s="106">
        <v>15</v>
      </c>
      <c r="H19" s="106">
        <v>30</v>
      </c>
      <c r="I19" s="106">
        <v>37</v>
      </c>
      <c r="J19" s="106">
        <v>25</v>
      </c>
      <c r="K19" s="106">
        <v>32</v>
      </c>
      <c r="L19" s="106">
        <v>40</v>
      </c>
      <c r="M19" s="106">
        <v>33</v>
      </c>
      <c r="N19" s="106">
        <v>37</v>
      </c>
      <c r="O19" s="106">
        <v>43</v>
      </c>
      <c r="P19" s="106">
        <v>45</v>
      </c>
      <c r="Q19" s="106">
        <v>42</v>
      </c>
      <c r="R19" s="106">
        <v>34</v>
      </c>
      <c r="S19" s="106">
        <v>24</v>
      </c>
      <c r="T19" s="106">
        <v>13</v>
      </c>
      <c r="U19" s="106">
        <v>11</v>
      </c>
      <c r="V19" s="106">
        <v>3</v>
      </c>
      <c r="W19" s="106">
        <v>2</v>
      </c>
      <c r="X19" s="106">
        <v>0</v>
      </c>
      <c r="Y19" s="106">
        <v>1</v>
      </c>
      <c r="Z19" s="106">
        <v>0</v>
      </c>
      <c r="AA19" s="7">
        <f aca="true" t="shared" si="4" ref="AA19:AA24">SUM(E19:Z19)</f>
        <v>486</v>
      </c>
    </row>
    <row r="20" spans="1:27" s="18" customFormat="1" ht="14.25" customHeight="1">
      <c r="A20" s="298"/>
      <c r="B20" s="298"/>
      <c r="C20" s="195">
        <v>15</v>
      </c>
      <c r="D20" s="195" t="s">
        <v>104</v>
      </c>
      <c r="E20" s="106">
        <v>10</v>
      </c>
      <c r="F20" s="106">
        <v>8</v>
      </c>
      <c r="G20" s="106">
        <v>6</v>
      </c>
      <c r="H20" s="106">
        <v>21</v>
      </c>
      <c r="I20" s="106">
        <v>16</v>
      </c>
      <c r="J20" s="106">
        <v>15</v>
      </c>
      <c r="K20" s="106">
        <v>24</v>
      </c>
      <c r="L20" s="106">
        <v>17</v>
      </c>
      <c r="M20" s="106">
        <v>18</v>
      </c>
      <c r="N20" s="106">
        <v>30</v>
      </c>
      <c r="O20" s="106">
        <v>28</v>
      </c>
      <c r="P20" s="106">
        <v>24</v>
      </c>
      <c r="Q20" s="106">
        <v>19</v>
      </c>
      <c r="R20" s="106">
        <v>9</v>
      </c>
      <c r="S20" s="106">
        <v>7</v>
      </c>
      <c r="T20" s="106">
        <v>14</v>
      </c>
      <c r="U20" s="106">
        <v>6</v>
      </c>
      <c r="V20" s="106">
        <v>1</v>
      </c>
      <c r="W20" s="106">
        <v>0</v>
      </c>
      <c r="X20" s="106">
        <v>0</v>
      </c>
      <c r="Y20" s="106">
        <v>3</v>
      </c>
      <c r="Z20" s="106">
        <v>0</v>
      </c>
      <c r="AA20" s="7">
        <f t="shared" si="4"/>
        <v>276</v>
      </c>
    </row>
    <row r="21" spans="1:27" s="18" customFormat="1" ht="14.25" customHeight="1">
      <c r="A21" s="298"/>
      <c r="B21" s="298"/>
      <c r="C21" s="195">
        <v>16</v>
      </c>
      <c r="D21" s="195" t="s">
        <v>16</v>
      </c>
      <c r="E21" s="106">
        <v>5</v>
      </c>
      <c r="F21" s="106">
        <v>12</v>
      </c>
      <c r="G21" s="106">
        <v>3</v>
      </c>
      <c r="H21" s="106">
        <v>26</v>
      </c>
      <c r="I21" s="106">
        <v>17</v>
      </c>
      <c r="J21" s="106">
        <v>25</v>
      </c>
      <c r="K21" s="106">
        <v>21</v>
      </c>
      <c r="L21" s="106">
        <v>24</v>
      </c>
      <c r="M21" s="106">
        <v>27</v>
      </c>
      <c r="N21" s="106">
        <v>22</v>
      </c>
      <c r="O21" s="106">
        <v>29</v>
      </c>
      <c r="P21" s="106">
        <v>29</v>
      </c>
      <c r="Q21" s="106">
        <v>21</v>
      </c>
      <c r="R21" s="106">
        <v>19</v>
      </c>
      <c r="S21" s="106">
        <v>18</v>
      </c>
      <c r="T21" s="106">
        <v>12</v>
      </c>
      <c r="U21" s="106">
        <v>8</v>
      </c>
      <c r="V21" s="106">
        <v>3</v>
      </c>
      <c r="W21" s="106">
        <v>1</v>
      </c>
      <c r="X21" s="106">
        <v>0</v>
      </c>
      <c r="Y21" s="106">
        <v>0</v>
      </c>
      <c r="Z21" s="106">
        <v>0</v>
      </c>
      <c r="AA21" s="7">
        <f t="shared" si="4"/>
        <v>322</v>
      </c>
    </row>
    <row r="22" spans="1:27" s="18" customFormat="1" ht="14.25" customHeight="1">
      <c r="A22" s="298"/>
      <c r="B22" s="298"/>
      <c r="C22" s="195">
        <v>17</v>
      </c>
      <c r="D22" s="195" t="s">
        <v>106</v>
      </c>
      <c r="E22" s="106">
        <v>7</v>
      </c>
      <c r="F22" s="106">
        <v>16</v>
      </c>
      <c r="G22" s="106">
        <v>27</v>
      </c>
      <c r="H22" s="106">
        <v>27</v>
      </c>
      <c r="I22" s="106">
        <v>48</v>
      </c>
      <c r="J22" s="106">
        <v>41</v>
      </c>
      <c r="K22" s="106">
        <v>55</v>
      </c>
      <c r="L22" s="106">
        <v>56</v>
      </c>
      <c r="M22" s="106">
        <v>50</v>
      </c>
      <c r="N22" s="106">
        <v>46</v>
      </c>
      <c r="O22" s="106">
        <v>65</v>
      </c>
      <c r="P22" s="106">
        <v>78</v>
      </c>
      <c r="Q22" s="106">
        <v>43</v>
      </c>
      <c r="R22" s="106">
        <v>33</v>
      </c>
      <c r="S22" s="106">
        <v>32</v>
      </c>
      <c r="T22" s="106">
        <v>28</v>
      </c>
      <c r="U22" s="106">
        <v>6</v>
      </c>
      <c r="V22" s="106">
        <v>7</v>
      </c>
      <c r="W22" s="106">
        <v>4</v>
      </c>
      <c r="X22" s="106">
        <v>0</v>
      </c>
      <c r="Y22" s="106">
        <v>1</v>
      </c>
      <c r="Z22" s="106">
        <v>0</v>
      </c>
      <c r="AA22" s="7">
        <f t="shared" si="4"/>
        <v>670</v>
      </c>
    </row>
    <row r="23" spans="1:27" s="18" customFormat="1" ht="14.25" customHeight="1">
      <c r="A23" s="298"/>
      <c r="B23" s="298"/>
      <c r="C23" s="195">
        <v>18</v>
      </c>
      <c r="D23" s="195" t="s">
        <v>107</v>
      </c>
      <c r="E23" s="106">
        <v>9</v>
      </c>
      <c r="F23" s="106">
        <v>18</v>
      </c>
      <c r="G23" s="106">
        <v>16</v>
      </c>
      <c r="H23" s="106">
        <v>43</v>
      </c>
      <c r="I23" s="106">
        <v>30</v>
      </c>
      <c r="J23" s="106">
        <v>45</v>
      </c>
      <c r="K23" s="106">
        <v>45</v>
      </c>
      <c r="L23" s="106">
        <v>45</v>
      </c>
      <c r="M23" s="106">
        <v>39</v>
      </c>
      <c r="N23" s="106">
        <v>48</v>
      </c>
      <c r="O23" s="106">
        <v>54</v>
      </c>
      <c r="P23" s="106">
        <v>53</v>
      </c>
      <c r="Q23" s="106">
        <v>40</v>
      </c>
      <c r="R23" s="106">
        <v>23</v>
      </c>
      <c r="S23" s="106">
        <v>22</v>
      </c>
      <c r="T23" s="106">
        <v>14</v>
      </c>
      <c r="U23" s="106">
        <v>5</v>
      </c>
      <c r="V23" s="106">
        <v>3</v>
      </c>
      <c r="W23" s="106">
        <v>2</v>
      </c>
      <c r="X23" s="106">
        <v>1</v>
      </c>
      <c r="Y23" s="106">
        <v>6</v>
      </c>
      <c r="Z23" s="106">
        <v>0</v>
      </c>
      <c r="AA23" s="7">
        <f t="shared" si="4"/>
        <v>561</v>
      </c>
    </row>
    <row r="24" spans="1:27" s="18" customFormat="1" ht="14.25" customHeight="1">
      <c r="A24" s="298"/>
      <c r="B24" s="298"/>
      <c r="C24" s="195">
        <v>19</v>
      </c>
      <c r="D24" s="195" t="s">
        <v>108</v>
      </c>
      <c r="E24" s="106">
        <v>14</v>
      </c>
      <c r="F24" s="106">
        <v>20</v>
      </c>
      <c r="G24" s="106">
        <v>44</v>
      </c>
      <c r="H24" s="106">
        <v>40</v>
      </c>
      <c r="I24" s="106">
        <v>59</v>
      </c>
      <c r="J24" s="106">
        <v>76</v>
      </c>
      <c r="K24" s="106">
        <v>51</v>
      </c>
      <c r="L24" s="106">
        <v>49</v>
      </c>
      <c r="M24" s="106">
        <v>61</v>
      </c>
      <c r="N24" s="106">
        <v>88</v>
      </c>
      <c r="O24" s="106">
        <v>99</v>
      </c>
      <c r="P24" s="106">
        <v>92</v>
      </c>
      <c r="Q24" s="106">
        <v>76</v>
      </c>
      <c r="R24" s="106">
        <v>41</v>
      </c>
      <c r="S24" s="106">
        <v>50</v>
      </c>
      <c r="T24" s="106">
        <v>23</v>
      </c>
      <c r="U24" s="106">
        <v>12</v>
      </c>
      <c r="V24" s="106">
        <v>2</v>
      </c>
      <c r="W24" s="106">
        <v>5</v>
      </c>
      <c r="X24" s="106">
        <v>0</v>
      </c>
      <c r="Y24" s="106">
        <v>0</v>
      </c>
      <c r="Z24" s="106">
        <v>0</v>
      </c>
      <c r="AA24" s="7">
        <f t="shared" si="4"/>
        <v>902</v>
      </c>
    </row>
    <row r="25" spans="1:27" s="18" customFormat="1" ht="14.25" customHeight="1">
      <c r="A25" s="298"/>
      <c r="B25" s="362"/>
      <c r="C25" s="363" t="s">
        <v>355</v>
      </c>
      <c r="D25" s="364"/>
      <c r="E25" s="8">
        <f>SUM(E19:E24)</f>
        <v>52</v>
      </c>
      <c r="F25" s="8">
        <f aca="true" t="shared" si="5" ref="F25:AA25">SUM(F19:F24)</f>
        <v>86</v>
      </c>
      <c r="G25" s="8">
        <f t="shared" si="5"/>
        <v>111</v>
      </c>
      <c r="H25" s="8">
        <f t="shared" si="5"/>
        <v>187</v>
      </c>
      <c r="I25" s="8">
        <f t="shared" si="5"/>
        <v>207</v>
      </c>
      <c r="J25" s="8">
        <f t="shared" si="5"/>
        <v>227</v>
      </c>
      <c r="K25" s="8">
        <f t="shared" si="5"/>
        <v>228</v>
      </c>
      <c r="L25" s="8">
        <f t="shared" si="5"/>
        <v>231</v>
      </c>
      <c r="M25" s="8">
        <f t="shared" si="5"/>
        <v>228</v>
      </c>
      <c r="N25" s="8">
        <f t="shared" si="5"/>
        <v>271</v>
      </c>
      <c r="O25" s="8">
        <f t="shared" si="5"/>
        <v>318</v>
      </c>
      <c r="P25" s="8">
        <f t="shared" si="5"/>
        <v>321</v>
      </c>
      <c r="Q25" s="8">
        <f t="shared" si="5"/>
        <v>241</v>
      </c>
      <c r="R25" s="8">
        <f t="shared" si="5"/>
        <v>159</v>
      </c>
      <c r="S25" s="8">
        <f t="shared" si="5"/>
        <v>153</v>
      </c>
      <c r="T25" s="8">
        <f t="shared" si="5"/>
        <v>104</v>
      </c>
      <c r="U25" s="8">
        <f t="shared" si="5"/>
        <v>48</v>
      </c>
      <c r="V25" s="8">
        <f t="shared" si="5"/>
        <v>19</v>
      </c>
      <c r="W25" s="8">
        <f t="shared" si="5"/>
        <v>14</v>
      </c>
      <c r="X25" s="8">
        <f t="shared" si="5"/>
        <v>1</v>
      </c>
      <c r="Y25" s="8">
        <f t="shared" si="5"/>
        <v>11</v>
      </c>
      <c r="Z25" s="8">
        <f t="shared" si="5"/>
        <v>0</v>
      </c>
      <c r="AA25" s="8">
        <f t="shared" si="5"/>
        <v>3217</v>
      </c>
    </row>
    <row r="26" spans="1:27" s="18" customFormat="1" ht="14.25" customHeight="1">
      <c r="A26" s="362"/>
      <c r="B26" s="356" t="s">
        <v>220</v>
      </c>
      <c r="C26" s="356"/>
      <c r="D26" s="293"/>
      <c r="E26" s="8">
        <f>E25+E18+E11</f>
        <v>235</v>
      </c>
      <c r="F26" s="8">
        <f aca="true" t="shared" si="6" ref="F26:AA26">F25+F18+F11</f>
        <v>366</v>
      </c>
      <c r="G26" s="8">
        <f t="shared" si="6"/>
        <v>517</v>
      </c>
      <c r="H26" s="8">
        <f t="shared" si="6"/>
        <v>864</v>
      </c>
      <c r="I26" s="8">
        <f t="shared" si="6"/>
        <v>1141</v>
      </c>
      <c r="J26" s="8">
        <f t="shared" si="6"/>
        <v>1202</v>
      </c>
      <c r="K26" s="8">
        <f t="shared" si="6"/>
        <v>1566</v>
      </c>
      <c r="L26" s="8">
        <f t="shared" si="6"/>
        <v>1243</v>
      </c>
      <c r="M26" s="8">
        <f t="shared" si="6"/>
        <v>1366</v>
      </c>
      <c r="N26" s="8">
        <f t="shared" si="6"/>
        <v>1337</v>
      </c>
      <c r="O26" s="8">
        <f t="shared" si="6"/>
        <v>1735</v>
      </c>
      <c r="P26" s="8">
        <f t="shared" si="6"/>
        <v>1655</v>
      </c>
      <c r="Q26" s="8">
        <f t="shared" si="6"/>
        <v>1172</v>
      </c>
      <c r="R26" s="8">
        <f t="shared" si="6"/>
        <v>834</v>
      </c>
      <c r="S26" s="8">
        <f t="shared" si="6"/>
        <v>639</v>
      </c>
      <c r="T26" s="8">
        <f t="shared" si="6"/>
        <v>371</v>
      </c>
      <c r="U26" s="8">
        <f t="shared" si="6"/>
        <v>179</v>
      </c>
      <c r="V26" s="8">
        <f t="shared" si="6"/>
        <v>96</v>
      </c>
      <c r="W26" s="8">
        <f t="shared" si="6"/>
        <v>40</v>
      </c>
      <c r="X26" s="8">
        <f t="shared" si="6"/>
        <v>9</v>
      </c>
      <c r="Y26" s="8">
        <f t="shared" si="6"/>
        <v>26</v>
      </c>
      <c r="Z26" s="8">
        <f t="shared" si="6"/>
        <v>1</v>
      </c>
      <c r="AA26" s="8">
        <f t="shared" si="6"/>
        <v>16594</v>
      </c>
    </row>
    <row r="27" spans="1:27" s="18" customFormat="1" ht="15" customHeight="1">
      <c r="A27" s="297" t="s">
        <v>242</v>
      </c>
      <c r="B27" s="297" t="s">
        <v>345</v>
      </c>
      <c r="C27" s="195">
        <v>20</v>
      </c>
      <c r="D27" s="195" t="s">
        <v>17</v>
      </c>
      <c r="E27" s="106">
        <v>25</v>
      </c>
      <c r="F27" s="106">
        <v>31</v>
      </c>
      <c r="G27" s="106">
        <v>67</v>
      </c>
      <c r="H27" s="106">
        <v>136</v>
      </c>
      <c r="I27" s="106">
        <v>204</v>
      </c>
      <c r="J27" s="106">
        <v>207</v>
      </c>
      <c r="K27" s="106">
        <v>167</v>
      </c>
      <c r="L27" s="106">
        <v>93</v>
      </c>
      <c r="M27" s="106">
        <v>111</v>
      </c>
      <c r="N27" s="106">
        <v>143</v>
      </c>
      <c r="O27" s="106">
        <v>247</v>
      </c>
      <c r="P27" s="106">
        <v>202</v>
      </c>
      <c r="Q27" s="106">
        <v>110</v>
      </c>
      <c r="R27" s="106">
        <v>52</v>
      </c>
      <c r="S27" s="106">
        <v>14</v>
      </c>
      <c r="T27" s="106">
        <v>9</v>
      </c>
      <c r="U27" s="106">
        <v>4</v>
      </c>
      <c r="V27" s="106">
        <v>9</v>
      </c>
      <c r="W27" s="106">
        <v>0</v>
      </c>
      <c r="X27" s="106">
        <v>0</v>
      </c>
      <c r="Y27" s="106">
        <v>2</v>
      </c>
      <c r="Z27" s="106">
        <v>0</v>
      </c>
      <c r="AA27" s="7">
        <f aca="true" t="shared" si="7" ref="AA27:AA33">SUM(E27:Z27)</f>
        <v>1833</v>
      </c>
    </row>
    <row r="28" spans="1:27" s="18" customFormat="1" ht="15" customHeight="1">
      <c r="A28" s="298"/>
      <c r="B28" s="298"/>
      <c r="C28" s="195">
        <v>21</v>
      </c>
      <c r="D28" s="195" t="s">
        <v>18</v>
      </c>
      <c r="E28" s="106">
        <v>33</v>
      </c>
      <c r="F28" s="106">
        <v>50</v>
      </c>
      <c r="G28" s="106">
        <v>103</v>
      </c>
      <c r="H28" s="106">
        <v>184</v>
      </c>
      <c r="I28" s="106">
        <v>197</v>
      </c>
      <c r="J28" s="106">
        <v>129</v>
      </c>
      <c r="K28" s="106">
        <v>122</v>
      </c>
      <c r="L28" s="106">
        <v>85</v>
      </c>
      <c r="M28" s="106">
        <v>136</v>
      </c>
      <c r="N28" s="106">
        <v>191</v>
      </c>
      <c r="O28" s="106">
        <v>208</v>
      </c>
      <c r="P28" s="106">
        <v>132</v>
      </c>
      <c r="Q28" s="106">
        <v>68</v>
      </c>
      <c r="R28" s="106">
        <v>25</v>
      </c>
      <c r="S28" s="106">
        <v>19</v>
      </c>
      <c r="T28" s="106">
        <v>12</v>
      </c>
      <c r="U28" s="106">
        <v>3</v>
      </c>
      <c r="V28" s="106">
        <v>4</v>
      </c>
      <c r="W28" s="106">
        <v>1</v>
      </c>
      <c r="X28" s="106">
        <v>0</v>
      </c>
      <c r="Y28" s="106">
        <v>1</v>
      </c>
      <c r="Z28" s="106">
        <v>0</v>
      </c>
      <c r="AA28" s="7">
        <f t="shared" si="7"/>
        <v>1703</v>
      </c>
    </row>
    <row r="29" spans="1:27" s="18" customFormat="1" ht="15" customHeight="1">
      <c r="A29" s="298"/>
      <c r="B29" s="298"/>
      <c r="C29" s="195">
        <v>22</v>
      </c>
      <c r="D29" s="195" t="s">
        <v>112</v>
      </c>
      <c r="E29" s="106">
        <v>11</v>
      </c>
      <c r="F29" s="106">
        <v>17</v>
      </c>
      <c r="G29" s="106">
        <v>23</v>
      </c>
      <c r="H29" s="106">
        <v>72</v>
      </c>
      <c r="I29" s="106">
        <v>114</v>
      </c>
      <c r="J29" s="106">
        <v>94</v>
      </c>
      <c r="K29" s="106">
        <v>63</v>
      </c>
      <c r="L29" s="106">
        <v>38</v>
      </c>
      <c r="M29" s="106">
        <v>65</v>
      </c>
      <c r="N29" s="106">
        <v>78</v>
      </c>
      <c r="O29" s="106">
        <v>104</v>
      </c>
      <c r="P29" s="106">
        <v>72</v>
      </c>
      <c r="Q29" s="106">
        <v>47</v>
      </c>
      <c r="R29" s="106">
        <v>21</v>
      </c>
      <c r="S29" s="106">
        <v>16</v>
      </c>
      <c r="T29" s="106">
        <v>5</v>
      </c>
      <c r="U29" s="106">
        <v>3</v>
      </c>
      <c r="V29" s="106">
        <v>1</v>
      </c>
      <c r="W29" s="106">
        <v>2</v>
      </c>
      <c r="X29" s="106">
        <v>0</v>
      </c>
      <c r="Y29" s="106">
        <v>3</v>
      </c>
      <c r="Z29" s="106">
        <v>0</v>
      </c>
      <c r="AA29" s="7">
        <f t="shared" si="7"/>
        <v>849</v>
      </c>
    </row>
    <row r="30" spans="1:27" s="18" customFormat="1" ht="15" customHeight="1">
      <c r="A30" s="298"/>
      <c r="B30" s="298"/>
      <c r="C30" s="195">
        <v>23</v>
      </c>
      <c r="D30" s="195" t="s">
        <v>343</v>
      </c>
      <c r="E30" s="8">
        <v>11</v>
      </c>
      <c r="F30" s="8">
        <v>15</v>
      </c>
      <c r="G30" s="8">
        <v>32</v>
      </c>
      <c r="H30" s="8">
        <v>66</v>
      </c>
      <c r="I30" s="8">
        <v>76</v>
      </c>
      <c r="J30" s="8">
        <v>83</v>
      </c>
      <c r="K30" s="8">
        <v>82</v>
      </c>
      <c r="L30" s="8">
        <v>53</v>
      </c>
      <c r="M30" s="8">
        <v>54</v>
      </c>
      <c r="N30" s="8">
        <v>66</v>
      </c>
      <c r="O30" s="8">
        <v>98</v>
      </c>
      <c r="P30" s="8">
        <v>76</v>
      </c>
      <c r="Q30" s="8">
        <v>51</v>
      </c>
      <c r="R30" s="8">
        <v>26</v>
      </c>
      <c r="S30" s="8">
        <v>16</v>
      </c>
      <c r="T30" s="8">
        <v>7</v>
      </c>
      <c r="U30" s="8">
        <v>9</v>
      </c>
      <c r="V30" s="8">
        <v>5</v>
      </c>
      <c r="W30" s="8">
        <v>1</v>
      </c>
      <c r="X30" s="8">
        <v>1</v>
      </c>
      <c r="Y30" s="8">
        <v>4</v>
      </c>
      <c r="Z30" s="8">
        <v>0</v>
      </c>
      <c r="AA30" s="7">
        <f t="shared" si="7"/>
        <v>832</v>
      </c>
    </row>
    <row r="31" spans="1:27" s="18" customFormat="1" ht="15" customHeight="1">
      <c r="A31" s="298"/>
      <c r="B31" s="298"/>
      <c r="C31" s="195">
        <v>24</v>
      </c>
      <c r="D31" s="72" t="s">
        <v>344</v>
      </c>
      <c r="E31" s="8">
        <v>8</v>
      </c>
      <c r="F31" s="8">
        <v>12</v>
      </c>
      <c r="G31" s="8">
        <v>51</v>
      </c>
      <c r="H31" s="8">
        <v>54</v>
      </c>
      <c r="I31" s="8">
        <v>73</v>
      </c>
      <c r="J31" s="8">
        <v>56</v>
      </c>
      <c r="K31" s="8">
        <v>38</v>
      </c>
      <c r="L31" s="8">
        <v>28</v>
      </c>
      <c r="M31" s="8">
        <v>46</v>
      </c>
      <c r="N31" s="8">
        <v>61</v>
      </c>
      <c r="O31" s="8">
        <v>89</v>
      </c>
      <c r="P31" s="8">
        <v>67</v>
      </c>
      <c r="Q31" s="8">
        <v>25</v>
      </c>
      <c r="R31" s="8">
        <v>15</v>
      </c>
      <c r="S31" s="8">
        <v>10</v>
      </c>
      <c r="T31" s="8">
        <v>6</v>
      </c>
      <c r="U31" s="8">
        <v>4</v>
      </c>
      <c r="V31" s="8">
        <v>1</v>
      </c>
      <c r="W31" s="8">
        <v>2</v>
      </c>
      <c r="X31" s="8">
        <v>0</v>
      </c>
      <c r="Y31" s="8">
        <v>4</v>
      </c>
      <c r="Z31" s="8">
        <v>0</v>
      </c>
      <c r="AA31" s="7">
        <f t="shared" si="7"/>
        <v>650</v>
      </c>
    </row>
    <row r="32" spans="1:27" s="18" customFormat="1" ht="15" customHeight="1">
      <c r="A32" s="298"/>
      <c r="B32" s="298"/>
      <c r="C32" s="195">
        <v>25</v>
      </c>
      <c r="D32" s="195" t="s">
        <v>219</v>
      </c>
      <c r="E32" s="8">
        <v>8</v>
      </c>
      <c r="F32" s="8">
        <v>18</v>
      </c>
      <c r="G32" s="8">
        <v>43</v>
      </c>
      <c r="H32" s="8">
        <v>98</v>
      </c>
      <c r="I32" s="8">
        <v>114</v>
      </c>
      <c r="J32" s="8">
        <v>73</v>
      </c>
      <c r="K32" s="8">
        <v>55</v>
      </c>
      <c r="L32" s="8">
        <v>22</v>
      </c>
      <c r="M32" s="8">
        <v>35</v>
      </c>
      <c r="N32" s="8">
        <v>71</v>
      </c>
      <c r="O32" s="8">
        <v>123</v>
      </c>
      <c r="P32" s="8">
        <v>73</v>
      </c>
      <c r="Q32" s="8">
        <v>28</v>
      </c>
      <c r="R32" s="8">
        <v>6</v>
      </c>
      <c r="S32" s="8">
        <v>8</v>
      </c>
      <c r="T32" s="8">
        <v>5</v>
      </c>
      <c r="U32" s="8">
        <v>6</v>
      </c>
      <c r="V32" s="8">
        <v>1</v>
      </c>
      <c r="W32" s="8">
        <v>3</v>
      </c>
      <c r="X32" s="8">
        <v>0</v>
      </c>
      <c r="Y32" s="8">
        <v>0</v>
      </c>
      <c r="Z32" s="8">
        <v>0</v>
      </c>
      <c r="AA32" s="7">
        <f t="shared" si="7"/>
        <v>790</v>
      </c>
    </row>
    <row r="33" spans="1:27" s="18" customFormat="1" ht="15" customHeight="1">
      <c r="A33" s="298"/>
      <c r="B33" s="298"/>
      <c r="C33" s="195">
        <v>26</v>
      </c>
      <c r="D33" s="195" t="s">
        <v>20</v>
      </c>
      <c r="E33" s="106">
        <v>10</v>
      </c>
      <c r="F33" s="106">
        <v>15</v>
      </c>
      <c r="G33" s="106">
        <v>18</v>
      </c>
      <c r="H33" s="106">
        <v>29</v>
      </c>
      <c r="I33" s="106">
        <v>45</v>
      </c>
      <c r="J33" s="106">
        <v>59</v>
      </c>
      <c r="K33" s="106">
        <v>54</v>
      </c>
      <c r="L33" s="106">
        <v>27</v>
      </c>
      <c r="M33" s="106">
        <v>33</v>
      </c>
      <c r="N33" s="106">
        <v>39</v>
      </c>
      <c r="O33" s="106">
        <v>58</v>
      </c>
      <c r="P33" s="106">
        <v>45</v>
      </c>
      <c r="Q33" s="106">
        <v>27</v>
      </c>
      <c r="R33" s="106">
        <v>28</v>
      </c>
      <c r="S33" s="106">
        <v>8</v>
      </c>
      <c r="T33" s="106">
        <v>3</v>
      </c>
      <c r="U33" s="106">
        <v>1</v>
      </c>
      <c r="V33" s="106">
        <v>1</v>
      </c>
      <c r="W33" s="106">
        <v>1</v>
      </c>
      <c r="X33" s="106">
        <v>0</v>
      </c>
      <c r="Y33" s="106">
        <v>0</v>
      </c>
      <c r="Z33" s="106">
        <v>0</v>
      </c>
      <c r="AA33" s="7">
        <f t="shared" si="7"/>
        <v>501</v>
      </c>
    </row>
    <row r="34" spans="1:27" s="18" customFormat="1" ht="15" customHeight="1">
      <c r="A34" s="298"/>
      <c r="B34" s="362"/>
      <c r="C34" s="363" t="s">
        <v>354</v>
      </c>
      <c r="D34" s="364"/>
      <c r="E34" s="8">
        <f>SUM(E27:E33)</f>
        <v>106</v>
      </c>
      <c r="F34" s="8">
        <f aca="true" t="shared" si="8" ref="F34:AA34">SUM(F27:F33)</f>
        <v>158</v>
      </c>
      <c r="G34" s="8">
        <f t="shared" si="8"/>
        <v>337</v>
      </c>
      <c r="H34" s="8">
        <f t="shared" si="8"/>
        <v>639</v>
      </c>
      <c r="I34" s="8">
        <f t="shared" si="8"/>
        <v>823</v>
      </c>
      <c r="J34" s="8">
        <f t="shared" si="8"/>
        <v>701</v>
      </c>
      <c r="K34" s="8">
        <f t="shared" si="8"/>
        <v>581</v>
      </c>
      <c r="L34" s="8">
        <f t="shared" si="8"/>
        <v>346</v>
      </c>
      <c r="M34" s="8">
        <f t="shared" si="8"/>
        <v>480</v>
      </c>
      <c r="N34" s="8">
        <f t="shared" si="8"/>
        <v>649</v>
      </c>
      <c r="O34" s="8">
        <f t="shared" si="8"/>
        <v>927</v>
      </c>
      <c r="P34" s="8">
        <f t="shared" si="8"/>
        <v>667</v>
      </c>
      <c r="Q34" s="8">
        <f t="shared" si="8"/>
        <v>356</v>
      </c>
      <c r="R34" s="8">
        <f t="shared" si="8"/>
        <v>173</v>
      </c>
      <c r="S34" s="8">
        <f t="shared" si="8"/>
        <v>91</v>
      </c>
      <c r="T34" s="8">
        <f t="shared" si="8"/>
        <v>47</v>
      </c>
      <c r="U34" s="8">
        <f t="shared" si="8"/>
        <v>30</v>
      </c>
      <c r="V34" s="8">
        <f t="shared" si="8"/>
        <v>22</v>
      </c>
      <c r="W34" s="8">
        <f t="shared" si="8"/>
        <v>10</v>
      </c>
      <c r="X34" s="8">
        <f t="shared" si="8"/>
        <v>1</v>
      </c>
      <c r="Y34" s="8">
        <f t="shared" si="8"/>
        <v>14</v>
      </c>
      <c r="Z34" s="8">
        <f t="shared" si="8"/>
        <v>0</v>
      </c>
      <c r="AA34" s="8">
        <f t="shared" si="8"/>
        <v>7158</v>
      </c>
    </row>
    <row r="35" spans="1:27" s="18" customFormat="1" ht="15" customHeight="1">
      <c r="A35" s="298"/>
      <c r="B35" s="297" t="s">
        <v>341</v>
      </c>
      <c r="C35" s="195">
        <v>27</v>
      </c>
      <c r="D35" s="195" t="s">
        <v>346</v>
      </c>
      <c r="E35" s="106">
        <v>36</v>
      </c>
      <c r="F35" s="106">
        <v>63</v>
      </c>
      <c r="G35" s="106">
        <v>89</v>
      </c>
      <c r="H35" s="106">
        <v>186</v>
      </c>
      <c r="I35" s="106">
        <v>223</v>
      </c>
      <c r="J35" s="106">
        <v>168</v>
      </c>
      <c r="K35" s="106">
        <v>195</v>
      </c>
      <c r="L35" s="106">
        <v>144</v>
      </c>
      <c r="M35" s="106">
        <v>179</v>
      </c>
      <c r="N35" s="106">
        <v>170</v>
      </c>
      <c r="O35" s="106">
        <v>235</v>
      </c>
      <c r="P35" s="106">
        <v>180</v>
      </c>
      <c r="Q35" s="106">
        <v>110</v>
      </c>
      <c r="R35" s="106">
        <v>60</v>
      </c>
      <c r="S35" s="106">
        <v>34</v>
      </c>
      <c r="T35" s="106">
        <v>17</v>
      </c>
      <c r="U35" s="106">
        <v>10</v>
      </c>
      <c r="V35" s="106">
        <v>3</v>
      </c>
      <c r="W35" s="106">
        <v>1</v>
      </c>
      <c r="X35" s="106">
        <v>1</v>
      </c>
      <c r="Y35" s="106">
        <v>0</v>
      </c>
      <c r="Z35" s="106">
        <v>0</v>
      </c>
      <c r="AA35" s="7">
        <f>SUM(E35:Z35)</f>
        <v>2104</v>
      </c>
    </row>
    <row r="36" spans="1:27" s="18" customFormat="1" ht="15" customHeight="1">
      <c r="A36" s="298"/>
      <c r="B36" s="298"/>
      <c r="C36" s="195">
        <v>28</v>
      </c>
      <c r="D36" s="195" t="s">
        <v>111</v>
      </c>
      <c r="E36" s="106">
        <v>38</v>
      </c>
      <c r="F36" s="106">
        <v>67</v>
      </c>
      <c r="G36" s="106">
        <v>140</v>
      </c>
      <c r="H36" s="106">
        <v>222</v>
      </c>
      <c r="I36" s="106">
        <v>281</v>
      </c>
      <c r="J36" s="106">
        <v>246</v>
      </c>
      <c r="K36" s="106">
        <v>237</v>
      </c>
      <c r="L36" s="106">
        <v>135</v>
      </c>
      <c r="M36" s="106">
        <v>193</v>
      </c>
      <c r="N36" s="106">
        <v>235</v>
      </c>
      <c r="O36" s="106">
        <v>366</v>
      </c>
      <c r="P36" s="106">
        <v>295</v>
      </c>
      <c r="Q36" s="106">
        <v>167</v>
      </c>
      <c r="R36" s="106">
        <v>69</v>
      </c>
      <c r="S36" s="106">
        <v>39</v>
      </c>
      <c r="T36" s="106">
        <v>24</v>
      </c>
      <c r="U36" s="106">
        <v>17</v>
      </c>
      <c r="V36" s="106">
        <v>5</v>
      </c>
      <c r="W36" s="106">
        <v>3</v>
      </c>
      <c r="X36" s="106">
        <v>0</v>
      </c>
      <c r="Y36" s="106">
        <v>9</v>
      </c>
      <c r="Z36" s="106">
        <v>0</v>
      </c>
      <c r="AA36" s="7">
        <f>SUM(E36:Z36)</f>
        <v>2788</v>
      </c>
    </row>
    <row r="37" spans="1:27" s="18" customFormat="1" ht="15" customHeight="1">
      <c r="A37" s="298"/>
      <c r="B37" s="298"/>
      <c r="C37" s="195">
        <v>29</v>
      </c>
      <c r="D37" s="195" t="s">
        <v>553</v>
      </c>
      <c r="E37" s="106">
        <v>0</v>
      </c>
      <c r="F37" s="106">
        <v>2</v>
      </c>
      <c r="G37" s="106">
        <v>2</v>
      </c>
      <c r="H37" s="106">
        <v>7</v>
      </c>
      <c r="I37" s="106">
        <v>8</v>
      </c>
      <c r="J37" s="106">
        <v>9</v>
      </c>
      <c r="K37" s="106">
        <v>7</v>
      </c>
      <c r="L37" s="106">
        <v>6</v>
      </c>
      <c r="M37" s="106">
        <v>4</v>
      </c>
      <c r="N37" s="106">
        <v>11</v>
      </c>
      <c r="O37" s="106">
        <v>13</v>
      </c>
      <c r="P37" s="106">
        <v>10</v>
      </c>
      <c r="Q37" s="106">
        <v>4</v>
      </c>
      <c r="R37" s="106">
        <v>6</v>
      </c>
      <c r="S37" s="106">
        <v>8</v>
      </c>
      <c r="T37" s="106">
        <v>4</v>
      </c>
      <c r="U37" s="106">
        <v>1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7">
        <f>SUM(E37:Z37)</f>
        <v>102</v>
      </c>
    </row>
    <row r="38" spans="1:27" s="18" customFormat="1" ht="15" customHeight="1">
      <c r="A38" s="298"/>
      <c r="B38" s="298"/>
      <c r="C38" s="195">
        <v>30</v>
      </c>
      <c r="D38" s="195" t="s">
        <v>115</v>
      </c>
      <c r="E38" s="106">
        <v>1</v>
      </c>
      <c r="F38" s="106">
        <v>3</v>
      </c>
      <c r="G38" s="106">
        <v>7</v>
      </c>
      <c r="H38" s="106">
        <v>7</v>
      </c>
      <c r="I38" s="106">
        <v>14</v>
      </c>
      <c r="J38" s="106">
        <v>19</v>
      </c>
      <c r="K38" s="106">
        <v>12</v>
      </c>
      <c r="L38" s="106">
        <v>14</v>
      </c>
      <c r="M38" s="106">
        <v>20</v>
      </c>
      <c r="N38" s="106">
        <v>17</v>
      </c>
      <c r="O38" s="106">
        <v>27</v>
      </c>
      <c r="P38" s="106">
        <v>18</v>
      </c>
      <c r="Q38" s="106">
        <v>10</v>
      </c>
      <c r="R38" s="106">
        <v>12</v>
      </c>
      <c r="S38" s="106">
        <v>14</v>
      </c>
      <c r="T38" s="106">
        <v>10</v>
      </c>
      <c r="U38" s="106">
        <v>2</v>
      </c>
      <c r="V38" s="106">
        <v>1</v>
      </c>
      <c r="W38" s="106">
        <v>0</v>
      </c>
      <c r="X38" s="106">
        <v>0</v>
      </c>
      <c r="Y38" s="106">
        <v>0</v>
      </c>
      <c r="Z38" s="106">
        <v>0</v>
      </c>
      <c r="AA38" s="7">
        <f aca="true" t="shared" si="9" ref="AA38:AA43">SUM(E38:Z38)</f>
        <v>208</v>
      </c>
    </row>
    <row r="39" spans="1:27" s="18" customFormat="1" ht="15" customHeight="1">
      <c r="A39" s="298"/>
      <c r="B39" s="298"/>
      <c r="C39" s="195">
        <v>31</v>
      </c>
      <c r="D39" s="195" t="s">
        <v>21</v>
      </c>
      <c r="E39" s="106">
        <v>5</v>
      </c>
      <c r="F39" s="106">
        <v>18</v>
      </c>
      <c r="G39" s="106">
        <v>25</v>
      </c>
      <c r="H39" s="106">
        <v>37</v>
      </c>
      <c r="I39" s="106">
        <v>39</v>
      </c>
      <c r="J39" s="106">
        <v>30</v>
      </c>
      <c r="K39" s="106">
        <v>32</v>
      </c>
      <c r="L39" s="106">
        <v>34</v>
      </c>
      <c r="M39" s="106">
        <v>35</v>
      </c>
      <c r="N39" s="106">
        <v>40</v>
      </c>
      <c r="O39" s="106">
        <v>56</v>
      </c>
      <c r="P39" s="106">
        <v>33</v>
      </c>
      <c r="Q39" s="106">
        <v>16</v>
      </c>
      <c r="R39" s="106">
        <v>12</v>
      </c>
      <c r="S39" s="106">
        <v>5</v>
      </c>
      <c r="T39" s="106">
        <v>8</v>
      </c>
      <c r="U39" s="106">
        <v>3</v>
      </c>
      <c r="V39" s="106">
        <v>2</v>
      </c>
      <c r="W39" s="106">
        <v>0</v>
      </c>
      <c r="X39" s="106">
        <v>0</v>
      </c>
      <c r="Y39" s="106">
        <v>2</v>
      </c>
      <c r="Z39" s="106">
        <v>0</v>
      </c>
      <c r="AA39" s="7">
        <f t="shared" si="9"/>
        <v>432</v>
      </c>
    </row>
    <row r="40" spans="1:27" s="18" customFormat="1" ht="15" customHeight="1">
      <c r="A40" s="298"/>
      <c r="B40" s="298"/>
      <c r="C40" s="195">
        <v>32</v>
      </c>
      <c r="D40" s="195" t="s">
        <v>22</v>
      </c>
      <c r="E40" s="106">
        <v>29</v>
      </c>
      <c r="F40" s="106">
        <v>28</v>
      </c>
      <c r="G40" s="106">
        <v>62</v>
      </c>
      <c r="H40" s="106">
        <v>112</v>
      </c>
      <c r="I40" s="106">
        <v>135</v>
      </c>
      <c r="J40" s="106">
        <v>97</v>
      </c>
      <c r="K40" s="106">
        <v>116</v>
      </c>
      <c r="L40" s="106">
        <v>79</v>
      </c>
      <c r="M40" s="106">
        <v>69</v>
      </c>
      <c r="N40" s="106">
        <v>100</v>
      </c>
      <c r="O40" s="106">
        <v>120</v>
      </c>
      <c r="P40" s="106">
        <v>121</v>
      </c>
      <c r="Q40" s="106">
        <v>68</v>
      </c>
      <c r="R40" s="106">
        <v>48</v>
      </c>
      <c r="S40" s="106">
        <v>36</v>
      </c>
      <c r="T40" s="106">
        <v>39</v>
      </c>
      <c r="U40" s="106">
        <v>13</v>
      </c>
      <c r="V40" s="106">
        <v>7</v>
      </c>
      <c r="W40" s="106">
        <v>1</v>
      </c>
      <c r="X40" s="106">
        <v>1</v>
      </c>
      <c r="Y40" s="106">
        <v>4</v>
      </c>
      <c r="Z40" s="106">
        <v>0</v>
      </c>
      <c r="AA40" s="7">
        <f t="shared" si="9"/>
        <v>1285</v>
      </c>
    </row>
    <row r="41" spans="1:27" s="18" customFormat="1" ht="15" customHeight="1">
      <c r="A41" s="298"/>
      <c r="B41" s="298"/>
      <c r="C41" s="195">
        <v>33</v>
      </c>
      <c r="D41" s="195" t="s">
        <v>116</v>
      </c>
      <c r="E41" s="106">
        <v>15</v>
      </c>
      <c r="F41" s="106">
        <v>25</v>
      </c>
      <c r="G41" s="106">
        <v>30</v>
      </c>
      <c r="H41" s="106">
        <v>55</v>
      </c>
      <c r="I41" s="106">
        <v>85</v>
      </c>
      <c r="J41" s="106">
        <v>75</v>
      </c>
      <c r="K41" s="106">
        <v>120</v>
      </c>
      <c r="L41" s="106">
        <v>75</v>
      </c>
      <c r="M41" s="106">
        <v>82</v>
      </c>
      <c r="N41" s="106">
        <v>99</v>
      </c>
      <c r="O41" s="106">
        <v>137</v>
      </c>
      <c r="P41" s="106">
        <v>101</v>
      </c>
      <c r="Q41" s="106">
        <v>82</v>
      </c>
      <c r="R41" s="106">
        <v>57</v>
      </c>
      <c r="S41" s="106">
        <v>36</v>
      </c>
      <c r="T41" s="106">
        <v>30</v>
      </c>
      <c r="U41" s="106">
        <v>11</v>
      </c>
      <c r="V41" s="106">
        <v>10</v>
      </c>
      <c r="W41" s="106">
        <v>6</v>
      </c>
      <c r="X41" s="106">
        <v>2</v>
      </c>
      <c r="Y41" s="106">
        <v>2</v>
      </c>
      <c r="Z41" s="106">
        <v>0</v>
      </c>
      <c r="AA41" s="7">
        <f t="shared" si="9"/>
        <v>1135</v>
      </c>
    </row>
    <row r="42" spans="1:27" s="18" customFormat="1" ht="15" customHeight="1">
      <c r="A42" s="298"/>
      <c r="B42" s="298"/>
      <c r="C42" s="195">
        <v>34</v>
      </c>
      <c r="D42" s="195" t="s">
        <v>529</v>
      </c>
      <c r="E42" s="106">
        <v>1</v>
      </c>
      <c r="F42" s="106">
        <v>2</v>
      </c>
      <c r="G42" s="106">
        <v>7</v>
      </c>
      <c r="H42" s="106">
        <v>16</v>
      </c>
      <c r="I42" s="106">
        <v>15</v>
      </c>
      <c r="J42" s="106">
        <v>6</v>
      </c>
      <c r="K42" s="106">
        <v>20</v>
      </c>
      <c r="L42" s="106">
        <v>17</v>
      </c>
      <c r="M42" s="106">
        <v>12</v>
      </c>
      <c r="N42" s="106">
        <v>9</v>
      </c>
      <c r="O42" s="106">
        <v>12</v>
      </c>
      <c r="P42" s="106">
        <v>9</v>
      </c>
      <c r="Q42" s="106">
        <v>15</v>
      </c>
      <c r="R42" s="106">
        <v>4</v>
      </c>
      <c r="S42" s="106">
        <v>5</v>
      </c>
      <c r="T42" s="106">
        <v>5</v>
      </c>
      <c r="U42" s="106">
        <v>6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7">
        <f t="shared" si="9"/>
        <v>161</v>
      </c>
    </row>
    <row r="43" spans="1:27" s="18" customFormat="1" ht="15" customHeight="1">
      <c r="A43" s="298"/>
      <c r="B43" s="298"/>
      <c r="C43" s="195">
        <v>35</v>
      </c>
      <c r="D43" s="195" t="s">
        <v>241</v>
      </c>
      <c r="E43" s="106">
        <v>4</v>
      </c>
      <c r="F43" s="106">
        <v>10</v>
      </c>
      <c r="G43" s="106">
        <v>26</v>
      </c>
      <c r="H43" s="106">
        <v>50</v>
      </c>
      <c r="I43" s="106">
        <v>63</v>
      </c>
      <c r="J43" s="106">
        <v>28</v>
      </c>
      <c r="K43" s="106">
        <v>32</v>
      </c>
      <c r="L43" s="106">
        <v>16</v>
      </c>
      <c r="M43" s="106">
        <v>32</v>
      </c>
      <c r="N43" s="106">
        <v>42</v>
      </c>
      <c r="O43" s="106">
        <v>51</v>
      </c>
      <c r="P43" s="106">
        <v>28</v>
      </c>
      <c r="Q43" s="106">
        <v>17</v>
      </c>
      <c r="R43" s="106">
        <v>15</v>
      </c>
      <c r="S43" s="106">
        <v>8</v>
      </c>
      <c r="T43" s="106">
        <v>4</v>
      </c>
      <c r="U43" s="106">
        <v>0</v>
      </c>
      <c r="V43" s="106">
        <v>1</v>
      </c>
      <c r="W43" s="106">
        <v>0</v>
      </c>
      <c r="X43" s="106">
        <v>0</v>
      </c>
      <c r="Y43" s="106">
        <v>1</v>
      </c>
      <c r="Z43" s="106">
        <v>0</v>
      </c>
      <c r="AA43" s="7">
        <f t="shared" si="9"/>
        <v>428</v>
      </c>
    </row>
    <row r="44" spans="1:27" s="18" customFormat="1" ht="15" customHeight="1">
      <c r="A44" s="298"/>
      <c r="B44" s="362"/>
      <c r="C44" s="363" t="s">
        <v>355</v>
      </c>
      <c r="D44" s="364"/>
      <c r="E44" s="8">
        <f>SUM(E35:E43)</f>
        <v>129</v>
      </c>
      <c r="F44" s="8">
        <f aca="true" t="shared" si="10" ref="F44:AA44">SUM(F35:F43)</f>
        <v>218</v>
      </c>
      <c r="G44" s="8">
        <f t="shared" si="10"/>
        <v>388</v>
      </c>
      <c r="H44" s="8">
        <f t="shared" si="10"/>
        <v>692</v>
      </c>
      <c r="I44" s="8">
        <f t="shared" si="10"/>
        <v>863</v>
      </c>
      <c r="J44" s="8">
        <f t="shared" si="10"/>
        <v>678</v>
      </c>
      <c r="K44" s="8">
        <f t="shared" si="10"/>
        <v>771</v>
      </c>
      <c r="L44" s="8">
        <f t="shared" si="10"/>
        <v>520</v>
      </c>
      <c r="M44" s="8">
        <f t="shared" si="10"/>
        <v>626</v>
      </c>
      <c r="N44" s="8">
        <f t="shared" si="10"/>
        <v>723</v>
      </c>
      <c r="O44" s="8">
        <f t="shared" si="10"/>
        <v>1017</v>
      </c>
      <c r="P44" s="8">
        <f t="shared" si="10"/>
        <v>795</v>
      </c>
      <c r="Q44" s="8">
        <f t="shared" si="10"/>
        <v>489</v>
      </c>
      <c r="R44" s="8">
        <f t="shared" si="10"/>
        <v>283</v>
      </c>
      <c r="S44" s="8">
        <f t="shared" si="10"/>
        <v>185</v>
      </c>
      <c r="T44" s="8">
        <f t="shared" si="10"/>
        <v>141</v>
      </c>
      <c r="U44" s="8">
        <f t="shared" si="10"/>
        <v>63</v>
      </c>
      <c r="V44" s="8">
        <f t="shared" si="10"/>
        <v>29</v>
      </c>
      <c r="W44" s="8">
        <f t="shared" si="10"/>
        <v>11</v>
      </c>
      <c r="X44" s="8">
        <f t="shared" si="10"/>
        <v>4</v>
      </c>
      <c r="Y44" s="8">
        <f t="shared" si="10"/>
        <v>18</v>
      </c>
      <c r="Z44" s="8">
        <f t="shared" si="10"/>
        <v>0</v>
      </c>
      <c r="AA44" s="8">
        <f t="shared" si="10"/>
        <v>8643</v>
      </c>
    </row>
    <row r="45" spans="1:27" s="18" customFormat="1" ht="15" customHeight="1">
      <c r="A45" s="298"/>
      <c r="B45" s="297" t="s">
        <v>342</v>
      </c>
      <c r="C45" s="195">
        <v>36</v>
      </c>
      <c r="D45" s="195" t="s">
        <v>23</v>
      </c>
      <c r="E45" s="106">
        <v>20</v>
      </c>
      <c r="F45" s="106">
        <v>27</v>
      </c>
      <c r="G45" s="106">
        <v>40</v>
      </c>
      <c r="H45" s="106">
        <v>56</v>
      </c>
      <c r="I45" s="106">
        <v>81</v>
      </c>
      <c r="J45" s="106">
        <v>81</v>
      </c>
      <c r="K45" s="106">
        <v>92</v>
      </c>
      <c r="L45" s="106">
        <v>94</v>
      </c>
      <c r="M45" s="106">
        <v>93</v>
      </c>
      <c r="N45" s="106">
        <v>89</v>
      </c>
      <c r="O45" s="106">
        <v>93</v>
      </c>
      <c r="P45" s="106">
        <v>119</v>
      </c>
      <c r="Q45" s="106">
        <v>84</v>
      </c>
      <c r="R45" s="106">
        <v>49</v>
      </c>
      <c r="S45" s="106">
        <v>44</v>
      </c>
      <c r="T45" s="106">
        <v>20</v>
      </c>
      <c r="U45" s="106">
        <v>8</v>
      </c>
      <c r="V45" s="106">
        <v>4</v>
      </c>
      <c r="W45" s="106">
        <v>1</v>
      </c>
      <c r="X45" s="106">
        <v>0</v>
      </c>
      <c r="Y45" s="106">
        <v>3</v>
      </c>
      <c r="Z45" s="106">
        <v>0</v>
      </c>
      <c r="AA45" s="7">
        <f>SUM(E45:Z45)</f>
        <v>1098</v>
      </c>
    </row>
    <row r="46" spans="1:27" s="18" customFormat="1" ht="15" customHeight="1">
      <c r="A46" s="298"/>
      <c r="B46" s="298"/>
      <c r="C46" s="195">
        <v>37</v>
      </c>
      <c r="D46" s="195" t="s">
        <v>24</v>
      </c>
      <c r="E46" s="106">
        <v>20</v>
      </c>
      <c r="F46" s="106">
        <v>45</v>
      </c>
      <c r="G46" s="106">
        <v>77</v>
      </c>
      <c r="H46" s="106">
        <v>94</v>
      </c>
      <c r="I46" s="106">
        <v>168</v>
      </c>
      <c r="J46" s="106">
        <v>137</v>
      </c>
      <c r="K46" s="106">
        <v>128</v>
      </c>
      <c r="L46" s="106">
        <v>102</v>
      </c>
      <c r="M46" s="106">
        <v>119</v>
      </c>
      <c r="N46" s="106">
        <v>127</v>
      </c>
      <c r="O46" s="106">
        <v>177</v>
      </c>
      <c r="P46" s="106">
        <v>170</v>
      </c>
      <c r="Q46" s="106">
        <v>96</v>
      </c>
      <c r="R46" s="106">
        <v>59</v>
      </c>
      <c r="S46" s="106">
        <v>38</v>
      </c>
      <c r="T46" s="106">
        <v>32</v>
      </c>
      <c r="U46" s="106">
        <v>22</v>
      </c>
      <c r="V46" s="106">
        <v>4</v>
      </c>
      <c r="W46" s="106">
        <v>1</v>
      </c>
      <c r="X46" s="106">
        <v>1</v>
      </c>
      <c r="Y46" s="106">
        <v>7</v>
      </c>
      <c r="Z46" s="106">
        <v>0</v>
      </c>
      <c r="AA46" s="7">
        <f>SUM(E46:Z46)</f>
        <v>1624</v>
      </c>
    </row>
    <row r="47" spans="1:27" s="18" customFormat="1" ht="15" customHeight="1">
      <c r="A47" s="298"/>
      <c r="B47" s="298"/>
      <c r="C47" s="195">
        <v>38</v>
      </c>
      <c r="D47" s="195" t="s">
        <v>25</v>
      </c>
      <c r="E47" s="106">
        <v>15</v>
      </c>
      <c r="F47" s="106">
        <v>24</v>
      </c>
      <c r="G47" s="106">
        <v>33</v>
      </c>
      <c r="H47" s="106">
        <v>50</v>
      </c>
      <c r="I47" s="106">
        <v>51</v>
      </c>
      <c r="J47" s="106">
        <v>50</v>
      </c>
      <c r="K47" s="106">
        <v>91</v>
      </c>
      <c r="L47" s="106">
        <v>77</v>
      </c>
      <c r="M47" s="106">
        <v>100</v>
      </c>
      <c r="N47" s="106">
        <v>104</v>
      </c>
      <c r="O47" s="106">
        <v>91</v>
      </c>
      <c r="P47" s="106">
        <v>127</v>
      </c>
      <c r="Q47" s="106">
        <v>89</v>
      </c>
      <c r="R47" s="106">
        <v>76</v>
      </c>
      <c r="S47" s="106">
        <v>91</v>
      </c>
      <c r="T47" s="106">
        <v>47</v>
      </c>
      <c r="U47" s="106">
        <v>20</v>
      </c>
      <c r="V47" s="106">
        <v>15</v>
      </c>
      <c r="W47" s="106">
        <v>4</v>
      </c>
      <c r="X47" s="106">
        <v>0</v>
      </c>
      <c r="Y47" s="106">
        <v>0</v>
      </c>
      <c r="Z47" s="106">
        <v>0</v>
      </c>
      <c r="AA47" s="7">
        <f>SUM(E47:Z47)</f>
        <v>1155</v>
      </c>
    </row>
    <row r="48" spans="1:27" s="18" customFormat="1" ht="15" customHeight="1">
      <c r="A48" s="298"/>
      <c r="B48" s="298"/>
      <c r="C48" s="195">
        <v>39</v>
      </c>
      <c r="D48" s="195" t="s">
        <v>712</v>
      </c>
      <c r="E48" s="106">
        <v>13</v>
      </c>
      <c r="F48" s="106">
        <v>30</v>
      </c>
      <c r="G48" s="106">
        <v>34</v>
      </c>
      <c r="H48" s="106">
        <v>30</v>
      </c>
      <c r="I48" s="106">
        <v>22</v>
      </c>
      <c r="J48" s="106">
        <v>23</v>
      </c>
      <c r="K48" s="106">
        <v>41</v>
      </c>
      <c r="L48" s="106">
        <v>46</v>
      </c>
      <c r="M48" s="106">
        <v>54</v>
      </c>
      <c r="N48" s="106">
        <v>35</v>
      </c>
      <c r="O48" s="106">
        <v>37</v>
      </c>
      <c r="P48" s="106">
        <v>23</v>
      </c>
      <c r="Q48" s="106">
        <v>29</v>
      </c>
      <c r="R48" s="106">
        <v>20</v>
      </c>
      <c r="S48" s="106">
        <v>17</v>
      </c>
      <c r="T48" s="106">
        <v>6</v>
      </c>
      <c r="U48" s="106">
        <v>3</v>
      </c>
      <c r="V48" s="106">
        <v>1</v>
      </c>
      <c r="W48" s="106">
        <v>0</v>
      </c>
      <c r="X48" s="106">
        <v>0</v>
      </c>
      <c r="Y48" s="106">
        <v>1</v>
      </c>
      <c r="Z48" s="106">
        <v>0</v>
      </c>
      <c r="AA48" s="7">
        <f>SUM(E48:Z48)</f>
        <v>465</v>
      </c>
    </row>
    <row r="49" spans="1:27" s="18" customFormat="1" ht="15" customHeight="1">
      <c r="A49" s="298"/>
      <c r="B49" s="298"/>
      <c r="C49" s="195">
        <v>40</v>
      </c>
      <c r="D49" s="195" t="s">
        <v>26</v>
      </c>
      <c r="E49" s="106">
        <v>35</v>
      </c>
      <c r="F49" s="106">
        <v>25</v>
      </c>
      <c r="G49" s="106">
        <v>37</v>
      </c>
      <c r="H49" s="106">
        <v>76</v>
      </c>
      <c r="I49" s="106">
        <v>80</v>
      </c>
      <c r="J49" s="106">
        <v>112</v>
      </c>
      <c r="K49" s="106">
        <v>125</v>
      </c>
      <c r="L49" s="106">
        <v>119</v>
      </c>
      <c r="M49" s="106">
        <v>144</v>
      </c>
      <c r="N49" s="106">
        <v>128</v>
      </c>
      <c r="O49" s="106">
        <v>154</v>
      </c>
      <c r="P49" s="106">
        <v>193</v>
      </c>
      <c r="Q49" s="106">
        <v>125</v>
      </c>
      <c r="R49" s="106">
        <v>89</v>
      </c>
      <c r="S49" s="106">
        <v>103</v>
      </c>
      <c r="T49" s="106">
        <v>66</v>
      </c>
      <c r="U49" s="106">
        <v>37</v>
      </c>
      <c r="V49" s="106">
        <v>12</v>
      </c>
      <c r="W49" s="106">
        <v>6</v>
      </c>
      <c r="X49" s="106">
        <v>1</v>
      </c>
      <c r="Y49" s="106">
        <v>4</v>
      </c>
      <c r="Z49" s="106">
        <v>0</v>
      </c>
      <c r="AA49" s="7">
        <f>SUM(E49:Z49)</f>
        <v>1671</v>
      </c>
    </row>
    <row r="50" spans="1:27" s="18" customFormat="1" ht="15" customHeight="1">
      <c r="A50" s="298"/>
      <c r="B50" s="362"/>
      <c r="C50" s="363" t="s">
        <v>355</v>
      </c>
      <c r="D50" s="364"/>
      <c r="E50" s="8">
        <f>SUM(E45:E49)</f>
        <v>103</v>
      </c>
      <c r="F50" s="8">
        <f aca="true" t="shared" si="11" ref="F50:AA50">SUM(F45:F49)</f>
        <v>151</v>
      </c>
      <c r="G50" s="8">
        <f t="shared" si="11"/>
        <v>221</v>
      </c>
      <c r="H50" s="8">
        <f t="shared" si="11"/>
        <v>306</v>
      </c>
      <c r="I50" s="8">
        <f t="shared" si="11"/>
        <v>402</v>
      </c>
      <c r="J50" s="8">
        <f t="shared" si="11"/>
        <v>403</v>
      </c>
      <c r="K50" s="8">
        <f t="shared" si="11"/>
        <v>477</v>
      </c>
      <c r="L50" s="8">
        <f t="shared" si="11"/>
        <v>438</v>
      </c>
      <c r="M50" s="8">
        <f t="shared" si="11"/>
        <v>510</v>
      </c>
      <c r="N50" s="8">
        <f t="shared" si="11"/>
        <v>483</v>
      </c>
      <c r="O50" s="8">
        <f t="shared" si="11"/>
        <v>552</v>
      </c>
      <c r="P50" s="8">
        <f t="shared" si="11"/>
        <v>632</v>
      </c>
      <c r="Q50" s="8">
        <f t="shared" si="11"/>
        <v>423</v>
      </c>
      <c r="R50" s="8">
        <f t="shared" si="11"/>
        <v>293</v>
      </c>
      <c r="S50" s="8">
        <f t="shared" si="11"/>
        <v>293</v>
      </c>
      <c r="T50" s="8">
        <f t="shared" si="11"/>
        <v>171</v>
      </c>
      <c r="U50" s="8">
        <f t="shared" si="11"/>
        <v>90</v>
      </c>
      <c r="V50" s="8">
        <f t="shared" si="11"/>
        <v>36</v>
      </c>
      <c r="W50" s="8">
        <f t="shared" si="11"/>
        <v>12</v>
      </c>
      <c r="X50" s="8">
        <f t="shared" si="11"/>
        <v>2</v>
      </c>
      <c r="Y50" s="8">
        <f t="shared" si="11"/>
        <v>15</v>
      </c>
      <c r="Z50" s="8">
        <f t="shared" si="11"/>
        <v>0</v>
      </c>
      <c r="AA50" s="8">
        <f t="shared" si="11"/>
        <v>6013</v>
      </c>
    </row>
    <row r="51" spans="1:27" s="18" customFormat="1" ht="15" customHeight="1">
      <c r="A51" s="362"/>
      <c r="B51" s="356" t="s">
        <v>220</v>
      </c>
      <c r="C51" s="356"/>
      <c r="D51" s="293"/>
      <c r="E51" s="8">
        <f>E50+E44+E34</f>
        <v>338</v>
      </c>
      <c r="F51" s="8">
        <f aca="true" t="shared" si="12" ref="F51:AA51">F50+F44+F34</f>
        <v>527</v>
      </c>
      <c r="G51" s="8">
        <f t="shared" si="12"/>
        <v>946</v>
      </c>
      <c r="H51" s="8">
        <f t="shared" si="12"/>
        <v>1637</v>
      </c>
      <c r="I51" s="8">
        <f t="shared" si="12"/>
        <v>2088</v>
      </c>
      <c r="J51" s="8">
        <f t="shared" si="12"/>
        <v>1782</v>
      </c>
      <c r="K51" s="8">
        <f t="shared" si="12"/>
        <v>1829</v>
      </c>
      <c r="L51" s="8">
        <f t="shared" si="12"/>
        <v>1304</v>
      </c>
      <c r="M51" s="8">
        <f t="shared" si="12"/>
        <v>1616</v>
      </c>
      <c r="N51" s="8">
        <f t="shared" si="12"/>
        <v>1855</v>
      </c>
      <c r="O51" s="8">
        <f t="shared" si="12"/>
        <v>2496</v>
      </c>
      <c r="P51" s="8">
        <f t="shared" si="12"/>
        <v>2094</v>
      </c>
      <c r="Q51" s="8">
        <f t="shared" si="12"/>
        <v>1268</v>
      </c>
      <c r="R51" s="8">
        <f t="shared" si="12"/>
        <v>749</v>
      </c>
      <c r="S51" s="8">
        <f t="shared" si="12"/>
        <v>569</v>
      </c>
      <c r="T51" s="8">
        <f t="shared" si="12"/>
        <v>359</v>
      </c>
      <c r="U51" s="8">
        <f t="shared" si="12"/>
        <v>183</v>
      </c>
      <c r="V51" s="8">
        <f t="shared" si="12"/>
        <v>87</v>
      </c>
      <c r="W51" s="8">
        <f t="shared" si="12"/>
        <v>33</v>
      </c>
      <c r="X51" s="8">
        <f t="shared" si="12"/>
        <v>7</v>
      </c>
      <c r="Y51" s="8">
        <f t="shared" si="12"/>
        <v>47</v>
      </c>
      <c r="Z51" s="8">
        <f t="shared" si="12"/>
        <v>0</v>
      </c>
      <c r="AA51" s="8">
        <f t="shared" si="12"/>
        <v>21814</v>
      </c>
    </row>
    <row r="52" spans="1:27" s="18" customFormat="1" ht="15" customHeight="1">
      <c r="A52" s="371" t="s">
        <v>351</v>
      </c>
      <c r="B52" s="297" t="s">
        <v>345</v>
      </c>
      <c r="C52" s="195">
        <v>41</v>
      </c>
      <c r="D52" s="195" t="s">
        <v>27</v>
      </c>
      <c r="E52" s="8">
        <v>9</v>
      </c>
      <c r="F52" s="8">
        <v>18</v>
      </c>
      <c r="G52" s="8">
        <v>36</v>
      </c>
      <c r="H52" s="8">
        <v>52</v>
      </c>
      <c r="I52" s="8">
        <v>64</v>
      </c>
      <c r="J52" s="8">
        <v>58</v>
      </c>
      <c r="K52" s="8">
        <v>77</v>
      </c>
      <c r="L52" s="8">
        <v>54</v>
      </c>
      <c r="M52" s="8">
        <v>73</v>
      </c>
      <c r="N52" s="8">
        <v>65</v>
      </c>
      <c r="O52" s="8">
        <v>68</v>
      </c>
      <c r="P52" s="8">
        <v>69</v>
      </c>
      <c r="Q52" s="8">
        <v>55</v>
      </c>
      <c r="R52" s="8">
        <v>32</v>
      </c>
      <c r="S52" s="8">
        <v>32</v>
      </c>
      <c r="T52" s="8">
        <v>17</v>
      </c>
      <c r="U52" s="8">
        <v>11</v>
      </c>
      <c r="V52" s="8">
        <v>4</v>
      </c>
      <c r="W52" s="8">
        <v>2</v>
      </c>
      <c r="X52" s="8">
        <v>0</v>
      </c>
      <c r="Y52" s="8">
        <v>13</v>
      </c>
      <c r="Z52" s="8">
        <v>0</v>
      </c>
      <c r="AA52" s="7">
        <f>SUM(E52:Z52)</f>
        <v>809</v>
      </c>
    </row>
    <row r="53" spans="1:27" s="18" customFormat="1" ht="15.75" customHeight="1">
      <c r="A53" s="365"/>
      <c r="B53" s="298"/>
      <c r="C53" s="195">
        <v>42</v>
      </c>
      <c r="D53" s="195" t="s">
        <v>123</v>
      </c>
      <c r="E53" s="106">
        <v>15</v>
      </c>
      <c r="F53" s="106">
        <v>38</v>
      </c>
      <c r="G53" s="106">
        <v>49</v>
      </c>
      <c r="H53" s="106">
        <v>93</v>
      </c>
      <c r="I53" s="106">
        <v>70</v>
      </c>
      <c r="J53" s="106">
        <v>63</v>
      </c>
      <c r="K53" s="106">
        <v>72</v>
      </c>
      <c r="L53" s="106">
        <v>57</v>
      </c>
      <c r="M53" s="106">
        <v>95</v>
      </c>
      <c r="N53" s="106">
        <v>96</v>
      </c>
      <c r="O53" s="106">
        <v>78</v>
      </c>
      <c r="P53" s="106">
        <v>74</v>
      </c>
      <c r="Q53" s="106">
        <v>85</v>
      </c>
      <c r="R53" s="106">
        <v>78</v>
      </c>
      <c r="S53" s="106">
        <v>34</v>
      </c>
      <c r="T53" s="106">
        <v>26</v>
      </c>
      <c r="U53" s="106">
        <v>32</v>
      </c>
      <c r="V53" s="106">
        <v>8</v>
      </c>
      <c r="W53" s="106">
        <v>5</v>
      </c>
      <c r="X53" s="106">
        <v>2</v>
      </c>
      <c r="Y53" s="106"/>
      <c r="Z53" s="106">
        <v>0</v>
      </c>
      <c r="AA53" s="7">
        <f>SUM(E53:Z53)</f>
        <v>1070</v>
      </c>
    </row>
    <row r="54" spans="1:27" s="18" customFormat="1" ht="15.75" customHeight="1">
      <c r="A54" s="365"/>
      <c r="B54" s="298"/>
      <c r="C54" s="195">
        <v>43</v>
      </c>
      <c r="D54" s="195" t="s">
        <v>28</v>
      </c>
      <c r="E54" s="106">
        <v>24</v>
      </c>
      <c r="F54" s="106">
        <v>43</v>
      </c>
      <c r="G54" s="106">
        <v>129</v>
      </c>
      <c r="H54" s="106">
        <v>201</v>
      </c>
      <c r="I54" s="106">
        <v>208</v>
      </c>
      <c r="J54" s="106">
        <v>158</v>
      </c>
      <c r="K54" s="106">
        <v>163</v>
      </c>
      <c r="L54" s="106">
        <v>108</v>
      </c>
      <c r="M54" s="106">
        <v>144</v>
      </c>
      <c r="N54" s="106">
        <v>165</v>
      </c>
      <c r="O54" s="106">
        <v>184</v>
      </c>
      <c r="P54" s="106">
        <v>165</v>
      </c>
      <c r="Q54" s="106">
        <v>90</v>
      </c>
      <c r="R54" s="106">
        <v>56</v>
      </c>
      <c r="S54" s="106">
        <v>37</v>
      </c>
      <c r="T54" s="106">
        <v>40</v>
      </c>
      <c r="U54" s="106">
        <v>8</v>
      </c>
      <c r="V54" s="106">
        <v>7</v>
      </c>
      <c r="W54" s="106">
        <v>4</v>
      </c>
      <c r="X54" s="106">
        <v>0</v>
      </c>
      <c r="Y54" s="106">
        <v>14</v>
      </c>
      <c r="Z54" s="106">
        <v>0</v>
      </c>
      <c r="AA54" s="7">
        <f>SUM(E54:Z54)</f>
        <v>1948</v>
      </c>
    </row>
    <row r="55" spans="1:27" s="18" customFormat="1" ht="15.75" customHeight="1">
      <c r="A55" s="365"/>
      <c r="B55" s="298"/>
      <c r="C55" s="195">
        <v>44</v>
      </c>
      <c r="D55" s="195" t="s">
        <v>29</v>
      </c>
      <c r="E55" s="106">
        <v>15</v>
      </c>
      <c r="F55" s="106">
        <v>24</v>
      </c>
      <c r="G55" s="106">
        <v>28</v>
      </c>
      <c r="H55" s="106">
        <v>73</v>
      </c>
      <c r="I55" s="106">
        <v>74</v>
      </c>
      <c r="J55" s="106">
        <v>79</v>
      </c>
      <c r="K55" s="106">
        <v>118</v>
      </c>
      <c r="L55" s="106">
        <v>100</v>
      </c>
      <c r="M55" s="106">
        <v>81</v>
      </c>
      <c r="N55" s="106">
        <v>85</v>
      </c>
      <c r="O55" s="106">
        <v>90</v>
      </c>
      <c r="P55" s="106">
        <v>92</v>
      </c>
      <c r="Q55" s="106">
        <v>77</v>
      </c>
      <c r="R55" s="106">
        <v>66</v>
      </c>
      <c r="S55" s="106">
        <v>52</v>
      </c>
      <c r="T55" s="106">
        <v>30</v>
      </c>
      <c r="U55" s="106">
        <v>8</v>
      </c>
      <c r="V55" s="106">
        <v>11</v>
      </c>
      <c r="W55" s="106">
        <v>5</v>
      </c>
      <c r="X55" s="106">
        <v>2</v>
      </c>
      <c r="Y55" s="106">
        <v>10</v>
      </c>
      <c r="Z55" s="106">
        <v>0</v>
      </c>
      <c r="AA55" s="7">
        <f>SUM(E55:Z55)</f>
        <v>1120</v>
      </c>
    </row>
    <row r="56" spans="1:27" s="18" customFormat="1" ht="15.75" customHeight="1">
      <c r="A56" s="365"/>
      <c r="B56" s="298"/>
      <c r="C56" s="195">
        <v>45</v>
      </c>
      <c r="D56" s="195" t="s">
        <v>127</v>
      </c>
      <c r="E56" s="106">
        <v>20</v>
      </c>
      <c r="F56" s="106">
        <v>16</v>
      </c>
      <c r="G56" s="106">
        <v>30</v>
      </c>
      <c r="H56" s="106">
        <v>45</v>
      </c>
      <c r="I56" s="106">
        <v>56</v>
      </c>
      <c r="J56" s="106">
        <v>82</v>
      </c>
      <c r="K56" s="106">
        <v>94</v>
      </c>
      <c r="L56" s="106">
        <v>96</v>
      </c>
      <c r="M56" s="106">
        <v>91</v>
      </c>
      <c r="N56" s="106">
        <v>94</v>
      </c>
      <c r="O56" s="106">
        <v>91</v>
      </c>
      <c r="P56" s="106">
        <v>95</v>
      </c>
      <c r="Q56" s="106">
        <v>53</v>
      </c>
      <c r="R56" s="106">
        <v>67</v>
      </c>
      <c r="S56" s="106">
        <v>40</v>
      </c>
      <c r="T56" s="106">
        <v>27</v>
      </c>
      <c r="U56" s="106">
        <v>15</v>
      </c>
      <c r="V56" s="106">
        <v>10</v>
      </c>
      <c r="W56" s="106">
        <v>5</v>
      </c>
      <c r="X56" s="106">
        <v>1</v>
      </c>
      <c r="Y56" s="106">
        <v>7</v>
      </c>
      <c r="Z56" s="106">
        <v>0</v>
      </c>
      <c r="AA56" s="7">
        <f>SUM(E56:Z56)</f>
        <v>1035</v>
      </c>
    </row>
    <row r="57" spans="1:27" s="18" customFormat="1" ht="15.75" customHeight="1">
      <c r="A57" s="365"/>
      <c r="B57" s="365"/>
      <c r="C57" s="363" t="s">
        <v>355</v>
      </c>
      <c r="D57" s="366"/>
      <c r="E57" s="106">
        <f>SUM(E52:E56)</f>
        <v>83</v>
      </c>
      <c r="F57" s="106">
        <f aca="true" t="shared" si="13" ref="F57:AA57">SUM(F52:F56)</f>
        <v>139</v>
      </c>
      <c r="G57" s="106">
        <f t="shared" si="13"/>
        <v>272</v>
      </c>
      <c r="H57" s="106">
        <f t="shared" si="13"/>
        <v>464</v>
      </c>
      <c r="I57" s="106">
        <f t="shared" si="13"/>
        <v>472</v>
      </c>
      <c r="J57" s="106">
        <f t="shared" si="13"/>
        <v>440</v>
      </c>
      <c r="K57" s="106">
        <f t="shared" si="13"/>
        <v>524</v>
      </c>
      <c r="L57" s="106">
        <f t="shared" si="13"/>
        <v>415</v>
      </c>
      <c r="M57" s="106">
        <f t="shared" si="13"/>
        <v>484</v>
      </c>
      <c r="N57" s="106">
        <f t="shared" si="13"/>
        <v>505</v>
      </c>
      <c r="O57" s="106">
        <f t="shared" si="13"/>
        <v>511</v>
      </c>
      <c r="P57" s="106">
        <f t="shared" si="13"/>
        <v>495</v>
      </c>
      <c r="Q57" s="106">
        <f t="shared" si="13"/>
        <v>360</v>
      </c>
      <c r="R57" s="106">
        <f t="shared" si="13"/>
        <v>299</v>
      </c>
      <c r="S57" s="106">
        <f t="shared" si="13"/>
        <v>195</v>
      </c>
      <c r="T57" s="106">
        <f t="shared" si="13"/>
        <v>140</v>
      </c>
      <c r="U57" s="106">
        <f t="shared" si="13"/>
        <v>74</v>
      </c>
      <c r="V57" s="106">
        <f t="shared" si="13"/>
        <v>40</v>
      </c>
      <c r="W57" s="106">
        <f t="shared" si="13"/>
        <v>21</v>
      </c>
      <c r="X57" s="106">
        <f t="shared" si="13"/>
        <v>5</v>
      </c>
      <c r="Y57" s="106">
        <f t="shared" si="13"/>
        <v>44</v>
      </c>
      <c r="Z57" s="106">
        <f t="shared" si="13"/>
        <v>0</v>
      </c>
      <c r="AA57" s="106">
        <f t="shared" si="13"/>
        <v>5982</v>
      </c>
    </row>
    <row r="58" spans="1:27" s="18" customFormat="1" ht="15.75" customHeight="1">
      <c r="A58" s="365"/>
      <c r="B58" s="297" t="s">
        <v>341</v>
      </c>
      <c r="C58" s="195">
        <v>46</v>
      </c>
      <c r="D58" s="12" t="s">
        <v>555</v>
      </c>
      <c r="E58" s="106">
        <v>6</v>
      </c>
      <c r="F58" s="106">
        <v>13</v>
      </c>
      <c r="G58" s="106">
        <v>32</v>
      </c>
      <c r="H58" s="106">
        <v>36</v>
      </c>
      <c r="I58" s="106">
        <v>52</v>
      </c>
      <c r="J58" s="106">
        <v>45</v>
      </c>
      <c r="K58" s="106">
        <v>52</v>
      </c>
      <c r="L58" s="106">
        <v>32</v>
      </c>
      <c r="M58" s="106">
        <v>45</v>
      </c>
      <c r="N58" s="106">
        <v>35</v>
      </c>
      <c r="O58" s="106">
        <v>46</v>
      </c>
      <c r="P58" s="106">
        <v>42</v>
      </c>
      <c r="Q58" s="106">
        <v>23</v>
      </c>
      <c r="R58" s="106">
        <v>19</v>
      </c>
      <c r="S58" s="106">
        <v>15</v>
      </c>
      <c r="T58" s="106">
        <v>5</v>
      </c>
      <c r="U58" s="106">
        <v>4</v>
      </c>
      <c r="V58" s="106">
        <v>0</v>
      </c>
      <c r="W58" s="106">
        <v>1</v>
      </c>
      <c r="X58" s="106">
        <v>0</v>
      </c>
      <c r="Y58" s="106">
        <v>4</v>
      </c>
      <c r="Z58" s="106">
        <v>0</v>
      </c>
      <c r="AA58" s="7">
        <f aca="true" t="shared" si="14" ref="AA58:AA63">SUM(E58:Z58)</f>
        <v>507</v>
      </c>
    </row>
    <row r="59" spans="1:27" s="18" customFormat="1" ht="15.75" customHeight="1">
      <c r="A59" s="365"/>
      <c r="B59" s="298"/>
      <c r="C59" s="195">
        <v>47</v>
      </c>
      <c r="D59" s="195" t="s">
        <v>503</v>
      </c>
      <c r="E59" s="106">
        <v>22</v>
      </c>
      <c r="F59" s="106">
        <v>35</v>
      </c>
      <c r="G59" s="106">
        <v>23</v>
      </c>
      <c r="H59" s="106">
        <v>33</v>
      </c>
      <c r="I59" s="106">
        <v>42</v>
      </c>
      <c r="J59" s="106">
        <v>40</v>
      </c>
      <c r="K59" s="106">
        <v>33</v>
      </c>
      <c r="L59" s="106">
        <v>38</v>
      </c>
      <c r="M59" s="106">
        <v>30</v>
      </c>
      <c r="N59" s="106">
        <v>27</v>
      </c>
      <c r="O59" s="106">
        <v>33</v>
      </c>
      <c r="P59" s="106">
        <v>26</v>
      </c>
      <c r="Q59" s="106">
        <v>19</v>
      </c>
      <c r="R59" s="106">
        <v>13</v>
      </c>
      <c r="S59" s="106">
        <v>9</v>
      </c>
      <c r="T59" s="106">
        <v>2</v>
      </c>
      <c r="U59" s="106">
        <v>2</v>
      </c>
      <c r="V59" s="106">
        <v>1</v>
      </c>
      <c r="W59" s="106">
        <v>0</v>
      </c>
      <c r="X59" s="106">
        <v>0</v>
      </c>
      <c r="Y59" s="106">
        <v>0</v>
      </c>
      <c r="Z59" s="106">
        <v>0</v>
      </c>
      <c r="AA59" s="7">
        <f t="shared" si="14"/>
        <v>428</v>
      </c>
    </row>
    <row r="60" spans="1:27" s="18" customFormat="1" ht="15.75" customHeight="1">
      <c r="A60" s="365"/>
      <c r="B60" s="298"/>
      <c r="C60" s="195">
        <v>48</v>
      </c>
      <c r="D60" s="195" t="s">
        <v>122</v>
      </c>
      <c r="E60" s="106">
        <v>18</v>
      </c>
      <c r="F60" s="106">
        <v>31</v>
      </c>
      <c r="G60" s="106">
        <v>25</v>
      </c>
      <c r="H60" s="106">
        <v>32</v>
      </c>
      <c r="I60" s="106">
        <v>36</v>
      </c>
      <c r="J60" s="106">
        <v>39</v>
      </c>
      <c r="K60" s="106">
        <v>28</v>
      </c>
      <c r="L60" s="106">
        <v>53</v>
      </c>
      <c r="M60" s="106">
        <v>85</v>
      </c>
      <c r="N60" s="106">
        <v>69</v>
      </c>
      <c r="O60" s="106">
        <v>67</v>
      </c>
      <c r="P60" s="106">
        <v>49</v>
      </c>
      <c r="Q60" s="106">
        <v>53</v>
      </c>
      <c r="R60" s="106">
        <v>27</v>
      </c>
      <c r="S60" s="106">
        <v>27</v>
      </c>
      <c r="T60" s="106">
        <v>15</v>
      </c>
      <c r="U60" s="106">
        <v>6</v>
      </c>
      <c r="V60" s="106">
        <v>2</v>
      </c>
      <c r="W60" s="106">
        <v>0</v>
      </c>
      <c r="X60" s="106">
        <v>0</v>
      </c>
      <c r="Y60" s="106">
        <v>7</v>
      </c>
      <c r="Z60" s="106">
        <v>0</v>
      </c>
      <c r="AA60" s="7">
        <f t="shared" si="14"/>
        <v>669</v>
      </c>
    </row>
    <row r="61" spans="1:27" s="18" customFormat="1" ht="15.75" customHeight="1">
      <c r="A61" s="365"/>
      <c r="B61" s="298"/>
      <c r="C61" s="195">
        <v>49</v>
      </c>
      <c r="D61" s="195" t="s">
        <v>124</v>
      </c>
      <c r="E61" s="106">
        <v>21</v>
      </c>
      <c r="F61" s="106">
        <v>26</v>
      </c>
      <c r="G61" s="106">
        <v>32</v>
      </c>
      <c r="H61" s="106">
        <v>37</v>
      </c>
      <c r="I61" s="106">
        <v>99</v>
      </c>
      <c r="J61" s="106">
        <v>105</v>
      </c>
      <c r="K61" s="106">
        <v>126</v>
      </c>
      <c r="L61" s="106">
        <v>81</v>
      </c>
      <c r="M61" s="106">
        <v>90</v>
      </c>
      <c r="N61" s="106">
        <v>86</v>
      </c>
      <c r="O61" s="106">
        <v>97</v>
      </c>
      <c r="P61" s="106">
        <v>94</v>
      </c>
      <c r="Q61" s="106">
        <v>77</v>
      </c>
      <c r="R61" s="106">
        <v>43</v>
      </c>
      <c r="S61" s="106">
        <v>56</v>
      </c>
      <c r="T61" s="106">
        <v>29</v>
      </c>
      <c r="U61" s="106">
        <v>9</v>
      </c>
      <c r="V61" s="106">
        <v>8</v>
      </c>
      <c r="W61" s="106">
        <v>0</v>
      </c>
      <c r="X61" s="106">
        <v>0</v>
      </c>
      <c r="Y61" s="106">
        <v>3</v>
      </c>
      <c r="Z61" s="106">
        <v>0</v>
      </c>
      <c r="AA61" s="7">
        <f t="shared" si="14"/>
        <v>1119</v>
      </c>
    </row>
    <row r="62" spans="1:27" s="18" customFormat="1" ht="15.75" customHeight="1">
      <c r="A62" s="365"/>
      <c r="B62" s="298"/>
      <c r="C62" s="195">
        <v>50</v>
      </c>
      <c r="D62" s="195" t="s">
        <v>30</v>
      </c>
      <c r="E62" s="106">
        <v>1</v>
      </c>
      <c r="F62" s="106">
        <v>2</v>
      </c>
      <c r="G62" s="106">
        <v>15</v>
      </c>
      <c r="H62" s="106">
        <v>18</v>
      </c>
      <c r="I62" s="106">
        <v>21</v>
      </c>
      <c r="J62" s="106">
        <v>11</v>
      </c>
      <c r="K62" s="106">
        <v>18</v>
      </c>
      <c r="L62" s="106">
        <v>16</v>
      </c>
      <c r="M62" s="106">
        <v>19</v>
      </c>
      <c r="N62" s="106">
        <v>12</v>
      </c>
      <c r="O62" s="106">
        <v>22</v>
      </c>
      <c r="P62" s="106">
        <v>20</v>
      </c>
      <c r="Q62" s="106">
        <v>11</v>
      </c>
      <c r="R62" s="106">
        <v>15</v>
      </c>
      <c r="S62" s="106">
        <v>12</v>
      </c>
      <c r="T62" s="106">
        <v>5</v>
      </c>
      <c r="U62" s="106">
        <v>3</v>
      </c>
      <c r="V62" s="106">
        <v>5</v>
      </c>
      <c r="W62" s="106">
        <v>0</v>
      </c>
      <c r="X62" s="106">
        <v>0</v>
      </c>
      <c r="Y62" s="106">
        <v>0</v>
      </c>
      <c r="Z62" s="106">
        <v>0</v>
      </c>
      <c r="AA62" s="7">
        <f t="shared" si="14"/>
        <v>226</v>
      </c>
    </row>
    <row r="63" spans="1:27" s="18" customFormat="1" ht="15.75" customHeight="1">
      <c r="A63" s="365"/>
      <c r="B63" s="298"/>
      <c r="C63" s="195">
        <v>51</v>
      </c>
      <c r="D63" s="195" t="s">
        <v>31</v>
      </c>
      <c r="E63" s="8">
        <v>20</v>
      </c>
      <c r="F63" s="8">
        <v>27</v>
      </c>
      <c r="G63" s="8">
        <v>65</v>
      </c>
      <c r="H63" s="8">
        <v>119</v>
      </c>
      <c r="I63" s="8">
        <v>149</v>
      </c>
      <c r="J63" s="8">
        <v>145</v>
      </c>
      <c r="K63" s="8">
        <v>143</v>
      </c>
      <c r="L63" s="8">
        <v>157</v>
      </c>
      <c r="M63" s="8">
        <v>168</v>
      </c>
      <c r="N63" s="8">
        <v>143</v>
      </c>
      <c r="O63" s="8">
        <v>153</v>
      </c>
      <c r="P63" s="8">
        <v>156</v>
      </c>
      <c r="Q63" s="8">
        <v>87</v>
      </c>
      <c r="R63" s="8">
        <v>42</v>
      </c>
      <c r="S63" s="8">
        <v>29</v>
      </c>
      <c r="T63" s="8">
        <v>10</v>
      </c>
      <c r="U63" s="8">
        <v>6</v>
      </c>
      <c r="V63" s="8">
        <v>4</v>
      </c>
      <c r="W63" s="8">
        <v>1</v>
      </c>
      <c r="X63" s="8">
        <v>3</v>
      </c>
      <c r="Y63" s="8">
        <v>215</v>
      </c>
      <c r="Z63" s="8">
        <v>1</v>
      </c>
      <c r="AA63" s="7">
        <f t="shared" si="14"/>
        <v>1843</v>
      </c>
    </row>
    <row r="64" spans="1:27" s="18" customFormat="1" ht="15.75" customHeight="1">
      <c r="A64" s="365"/>
      <c r="B64" s="365"/>
      <c r="C64" s="363" t="s">
        <v>355</v>
      </c>
      <c r="D64" s="364"/>
      <c r="E64" s="106">
        <f>SUM(E58:E63)</f>
        <v>88</v>
      </c>
      <c r="F64" s="106">
        <f aca="true" t="shared" si="15" ref="F64:Z64">SUM(F58:F63)</f>
        <v>134</v>
      </c>
      <c r="G64" s="106">
        <f t="shared" si="15"/>
        <v>192</v>
      </c>
      <c r="H64" s="106">
        <f t="shared" si="15"/>
        <v>275</v>
      </c>
      <c r="I64" s="106">
        <f t="shared" si="15"/>
        <v>399</v>
      </c>
      <c r="J64" s="106">
        <f t="shared" si="15"/>
        <v>385</v>
      </c>
      <c r="K64" s="106">
        <f t="shared" si="15"/>
        <v>400</v>
      </c>
      <c r="L64" s="106">
        <f t="shared" si="15"/>
        <v>377</v>
      </c>
      <c r="M64" s="106">
        <f t="shared" si="15"/>
        <v>437</v>
      </c>
      <c r="N64" s="106">
        <f t="shared" si="15"/>
        <v>372</v>
      </c>
      <c r="O64" s="106">
        <f t="shared" si="15"/>
        <v>418</v>
      </c>
      <c r="P64" s="106">
        <f t="shared" si="15"/>
        <v>387</v>
      </c>
      <c r="Q64" s="106">
        <f t="shared" si="15"/>
        <v>270</v>
      </c>
      <c r="R64" s="106">
        <f t="shared" si="15"/>
        <v>159</v>
      </c>
      <c r="S64" s="106">
        <f t="shared" si="15"/>
        <v>148</v>
      </c>
      <c r="T64" s="106">
        <f t="shared" si="15"/>
        <v>66</v>
      </c>
      <c r="U64" s="106">
        <f t="shared" si="15"/>
        <v>30</v>
      </c>
      <c r="V64" s="106">
        <f t="shared" si="15"/>
        <v>20</v>
      </c>
      <c r="W64" s="106">
        <f t="shared" si="15"/>
        <v>2</v>
      </c>
      <c r="X64" s="106">
        <f t="shared" si="15"/>
        <v>3</v>
      </c>
      <c r="Y64" s="106">
        <f t="shared" si="15"/>
        <v>229</v>
      </c>
      <c r="Z64" s="106">
        <f t="shared" si="15"/>
        <v>1</v>
      </c>
      <c r="AA64" s="106">
        <f>SUM(AA58:AA63)</f>
        <v>4792</v>
      </c>
    </row>
    <row r="65" spans="1:27" s="18" customFormat="1" ht="15.75" customHeight="1">
      <c r="A65" s="365"/>
      <c r="B65" s="297" t="s">
        <v>348</v>
      </c>
      <c r="C65" s="195">
        <v>52</v>
      </c>
      <c r="D65" s="195" t="s">
        <v>129</v>
      </c>
      <c r="E65" s="106">
        <v>14</v>
      </c>
      <c r="F65" s="106">
        <v>31</v>
      </c>
      <c r="G65" s="106">
        <v>38</v>
      </c>
      <c r="H65" s="106">
        <v>67</v>
      </c>
      <c r="I65" s="106">
        <v>85</v>
      </c>
      <c r="J65" s="106">
        <v>75</v>
      </c>
      <c r="K65" s="106">
        <v>99</v>
      </c>
      <c r="L65" s="106">
        <v>108</v>
      </c>
      <c r="M65" s="106">
        <v>110</v>
      </c>
      <c r="N65" s="106">
        <v>121</v>
      </c>
      <c r="O65" s="106">
        <v>144</v>
      </c>
      <c r="P65" s="106">
        <v>123</v>
      </c>
      <c r="Q65" s="106">
        <v>84</v>
      </c>
      <c r="R65" s="106">
        <v>79</v>
      </c>
      <c r="S65" s="106">
        <v>85</v>
      </c>
      <c r="T65" s="106">
        <v>35</v>
      </c>
      <c r="U65" s="106">
        <v>17</v>
      </c>
      <c r="V65" s="106">
        <v>15</v>
      </c>
      <c r="W65" s="106">
        <v>2</v>
      </c>
      <c r="X65" s="106">
        <v>3</v>
      </c>
      <c r="Y65" s="106">
        <v>8</v>
      </c>
      <c r="Z65" s="106">
        <v>0</v>
      </c>
      <c r="AA65" s="7">
        <f aca="true" t="shared" si="16" ref="AA65:AA70">SUM(E65:Z65)</f>
        <v>1343</v>
      </c>
    </row>
    <row r="66" spans="1:27" s="18" customFormat="1" ht="15.75" customHeight="1">
      <c r="A66" s="365"/>
      <c r="B66" s="298"/>
      <c r="C66" s="195">
        <v>53</v>
      </c>
      <c r="D66" s="195" t="s">
        <v>74</v>
      </c>
      <c r="E66" s="106">
        <v>4</v>
      </c>
      <c r="F66" s="106">
        <v>5</v>
      </c>
      <c r="G66" s="106">
        <v>16</v>
      </c>
      <c r="H66" s="106">
        <v>30</v>
      </c>
      <c r="I66" s="106">
        <v>36</v>
      </c>
      <c r="J66" s="106">
        <v>33</v>
      </c>
      <c r="K66" s="106">
        <v>53</v>
      </c>
      <c r="L66" s="106">
        <v>30</v>
      </c>
      <c r="M66" s="106">
        <v>47</v>
      </c>
      <c r="N66" s="106">
        <v>51</v>
      </c>
      <c r="O66" s="106">
        <v>74</v>
      </c>
      <c r="P66" s="106">
        <v>65</v>
      </c>
      <c r="Q66" s="106">
        <v>58</v>
      </c>
      <c r="R66" s="106">
        <v>22</v>
      </c>
      <c r="S66" s="106">
        <v>26</v>
      </c>
      <c r="T66" s="106">
        <v>16</v>
      </c>
      <c r="U66" s="106">
        <v>9</v>
      </c>
      <c r="V66" s="106">
        <v>9</v>
      </c>
      <c r="W66" s="106">
        <v>5</v>
      </c>
      <c r="X66" s="106">
        <v>1</v>
      </c>
      <c r="Y66" s="106">
        <v>10</v>
      </c>
      <c r="Z66" s="106">
        <v>0</v>
      </c>
      <c r="AA66" s="7">
        <f t="shared" si="16"/>
        <v>600</v>
      </c>
    </row>
    <row r="67" spans="1:27" s="18" customFormat="1" ht="15.75" customHeight="1">
      <c r="A67" s="365"/>
      <c r="B67" s="298"/>
      <c r="C67" s="195">
        <v>54</v>
      </c>
      <c r="D67" s="195" t="s">
        <v>504</v>
      </c>
      <c r="E67" s="106">
        <v>2</v>
      </c>
      <c r="F67" s="106">
        <v>1</v>
      </c>
      <c r="G67" s="106">
        <v>5</v>
      </c>
      <c r="H67" s="106">
        <v>5</v>
      </c>
      <c r="I67" s="106">
        <v>5</v>
      </c>
      <c r="J67" s="106">
        <v>11</v>
      </c>
      <c r="K67" s="106">
        <v>9</v>
      </c>
      <c r="L67" s="106">
        <v>16</v>
      </c>
      <c r="M67" s="106">
        <v>16</v>
      </c>
      <c r="N67" s="106">
        <v>12</v>
      </c>
      <c r="O67" s="106">
        <v>13</v>
      </c>
      <c r="P67" s="106">
        <v>19</v>
      </c>
      <c r="Q67" s="106">
        <v>15</v>
      </c>
      <c r="R67" s="106">
        <v>7</v>
      </c>
      <c r="S67" s="106">
        <v>10</v>
      </c>
      <c r="T67" s="106">
        <v>7</v>
      </c>
      <c r="U67" s="106">
        <v>4</v>
      </c>
      <c r="V67" s="106">
        <v>4</v>
      </c>
      <c r="W67" s="106">
        <v>0</v>
      </c>
      <c r="X67" s="106">
        <v>1</v>
      </c>
      <c r="Y67" s="106">
        <v>0</v>
      </c>
      <c r="Z67" s="106">
        <v>0</v>
      </c>
      <c r="AA67" s="7">
        <f t="shared" si="16"/>
        <v>162</v>
      </c>
    </row>
    <row r="68" spans="1:27" s="18" customFormat="1" ht="15.75" customHeight="1">
      <c r="A68" s="365"/>
      <c r="B68" s="298"/>
      <c r="C68" s="195">
        <v>55</v>
      </c>
      <c r="D68" s="195" t="s">
        <v>131</v>
      </c>
      <c r="E68" s="106">
        <v>15</v>
      </c>
      <c r="F68" s="106">
        <v>24</v>
      </c>
      <c r="G68" s="106">
        <v>47</v>
      </c>
      <c r="H68" s="106">
        <v>49</v>
      </c>
      <c r="I68" s="106">
        <v>67</v>
      </c>
      <c r="J68" s="106">
        <v>62</v>
      </c>
      <c r="K68" s="106">
        <v>85</v>
      </c>
      <c r="L68" s="106">
        <v>69</v>
      </c>
      <c r="M68" s="106">
        <v>102</v>
      </c>
      <c r="N68" s="106">
        <v>96</v>
      </c>
      <c r="O68" s="106">
        <v>107</v>
      </c>
      <c r="P68" s="106">
        <v>93</v>
      </c>
      <c r="Q68" s="106">
        <v>69</v>
      </c>
      <c r="R68" s="106">
        <v>37</v>
      </c>
      <c r="S68" s="106">
        <v>44</v>
      </c>
      <c r="T68" s="106">
        <v>30</v>
      </c>
      <c r="U68" s="106">
        <v>14</v>
      </c>
      <c r="V68" s="106">
        <v>9</v>
      </c>
      <c r="W68" s="106">
        <v>11</v>
      </c>
      <c r="X68" s="106">
        <v>1</v>
      </c>
      <c r="Y68" s="106">
        <v>0</v>
      </c>
      <c r="Z68" s="106">
        <v>0</v>
      </c>
      <c r="AA68" s="7">
        <f t="shared" si="16"/>
        <v>1031</v>
      </c>
    </row>
    <row r="69" spans="1:27" s="18" customFormat="1" ht="15.75" customHeight="1">
      <c r="A69" s="365"/>
      <c r="B69" s="298"/>
      <c r="C69" s="195">
        <v>56</v>
      </c>
      <c r="D69" s="195" t="s">
        <v>32</v>
      </c>
      <c r="E69" s="106">
        <v>8</v>
      </c>
      <c r="F69" s="106">
        <v>15</v>
      </c>
      <c r="G69" s="106">
        <v>9</v>
      </c>
      <c r="H69" s="106">
        <v>32</v>
      </c>
      <c r="I69" s="106">
        <v>41</v>
      </c>
      <c r="J69" s="106">
        <v>44</v>
      </c>
      <c r="K69" s="106">
        <v>48</v>
      </c>
      <c r="L69" s="106">
        <v>82</v>
      </c>
      <c r="M69" s="106">
        <v>61</v>
      </c>
      <c r="N69" s="106">
        <v>56</v>
      </c>
      <c r="O69" s="106">
        <v>78</v>
      </c>
      <c r="P69" s="106">
        <v>67</v>
      </c>
      <c r="Q69" s="106">
        <v>46</v>
      </c>
      <c r="R69" s="106">
        <v>37</v>
      </c>
      <c r="S69" s="106">
        <v>39</v>
      </c>
      <c r="T69" s="106">
        <v>25</v>
      </c>
      <c r="U69" s="106">
        <v>22</v>
      </c>
      <c r="V69" s="106">
        <v>7</v>
      </c>
      <c r="W69" s="106">
        <v>2</v>
      </c>
      <c r="X69" s="106">
        <v>1</v>
      </c>
      <c r="Y69" s="106">
        <v>1</v>
      </c>
      <c r="Z69" s="106">
        <v>0</v>
      </c>
      <c r="AA69" s="7">
        <f t="shared" si="16"/>
        <v>721</v>
      </c>
    </row>
    <row r="70" spans="1:27" s="18" customFormat="1" ht="15.75" customHeight="1">
      <c r="A70" s="365"/>
      <c r="B70" s="298"/>
      <c r="C70" s="195">
        <v>57</v>
      </c>
      <c r="D70" s="195" t="s">
        <v>195</v>
      </c>
      <c r="E70" s="8">
        <v>3</v>
      </c>
      <c r="F70" s="8">
        <v>4</v>
      </c>
      <c r="G70" s="8">
        <v>4</v>
      </c>
      <c r="H70" s="8">
        <v>5</v>
      </c>
      <c r="I70" s="8">
        <v>4</v>
      </c>
      <c r="J70" s="8">
        <v>7</v>
      </c>
      <c r="K70" s="8">
        <v>10</v>
      </c>
      <c r="L70" s="8">
        <v>9</v>
      </c>
      <c r="M70" s="8">
        <v>12</v>
      </c>
      <c r="N70" s="8">
        <v>10</v>
      </c>
      <c r="O70" s="8">
        <v>5</v>
      </c>
      <c r="P70" s="8">
        <v>4</v>
      </c>
      <c r="Q70" s="8">
        <v>12</v>
      </c>
      <c r="R70" s="8">
        <v>6</v>
      </c>
      <c r="S70" s="8">
        <v>8</v>
      </c>
      <c r="T70" s="8">
        <v>10</v>
      </c>
      <c r="U70" s="8">
        <v>16</v>
      </c>
      <c r="V70" s="8">
        <v>13</v>
      </c>
      <c r="W70" s="8">
        <v>2</v>
      </c>
      <c r="X70" s="8">
        <v>1</v>
      </c>
      <c r="Y70" s="8">
        <v>3</v>
      </c>
      <c r="Z70" s="8">
        <v>0</v>
      </c>
      <c r="AA70" s="7">
        <f t="shared" si="16"/>
        <v>148</v>
      </c>
    </row>
    <row r="71" spans="1:27" s="18" customFormat="1" ht="15.75" customHeight="1">
      <c r="A71" s="365"/>
      <c r="B71" s="362"/>
      <c r="C71" s="363" t="s">
        <v>355</v>
      </c>
      <c r="D71" s="364"/>
      <c r="E71" s="106">
        <f>SUM(E65:E70)</f>
        <v>46</v>
      </c>
      <c r="F71" s="106">
        <f aca="true" t="shared" si="17" ref="F71:AA71">SUM(F65:F70)</f>
        <v>80</v>
      </c>
      <c r="G71" s="106">
        <f t="shared" si="17"/>
        <v>119</v>
      </c>
      <c r="H71" s="106">
        <f t="shared" si="17"/>
        <v>188</v>
      </c>
      <c r="I71" s="106">
        <f t="shared" si="17"/>
        <v>238</v>
      </c>
      <c r="J71" s="106">
        <f t="shared" si="17"/>
        <v>232</v>
      </c>
      <c r="K71" s="106">
        <f t="shared" si="17"/>
        <v>304</v>
      </c>
      <c r="L71" s="106">
        <f t="shared" si="17"/>
        <v>314</v>
      </c>
      <c r="M71" s="106">
        <f t="shared" si="17"/>
        <v>348</v>
      </c>
      <c r="N71" s="106">
        <f t="shared" si="17"/>
        <v>346</v>
      </c>
      <c r="O71" s="106">
        <f t="shared" si="17"/>
        <v>421</v>
      </c>
      <c r="P71" s="106">
        <f t="shared" si="17"/>
        <v>371</v>
      </c>
      <c r="Q71" s="106">
        <f t="shared" si="17"/>
        <v>284</v>
      </c>
      <c r="R71" s="106">
        <f t="shared" si="17"/>
        <v>188</v>
      </c>
      <c r="S71" s="106">
        <f t="shared" si="17"/>
        <v>212</v>
      </c>
      <c r="T71" s="106">
        <f t="shared" si="17"/>
        <v>123</v>
      </c>
      <c r="U71" s="106">
        <f t="shared" si="17"/>
        <v>82</v>
      </c>
      <c r="V71" s="106">
        <f t="shared" si="17"/>
        <v>57</v>
      </c>
      <c r="W71" s="106">
        <f t="shared" si="17"/>
        <v>22</v>
      </c>
      <c r="X71" s="106">
        <f t="shared" si="17"/>
        <v>8</v>
      </c>
      <c r="Y71" s="106">
        <f t="shared" si="17"/>
        <v>22</v>
      </c>
      <c r="Z71" s="106">
        <f t="shared" si="17"/>
        <v>0</v>
      </c>
      <c r="AA71" s="106">
        <f t="shared" si="17"/>
        <v>4005</v>
      </c>
    </row>
    <row r="72" spans="1:27" s="18" customFormat="1" ht="15.75" customHeight="1">
      <c r="A72" s="365"/>
      <c r="B72" s="297" t="s">
        <v>557</v>
      </c>
      <c r="C72" s="195">
        <v>58</v>
      </c>
      <c r="D72" s="195" t="s">
        <v>133</v>
      </c>
      <c r="E72" s="106">
        <v>6</v>
      </c>
      <c r="F72" s="106">
        <v>4</v>
      </c>
      <c r="G72" s="106">
        <v>9</v>
      </c>
      <c r="H72" s="106">
        <v>29</v>
      </c>
      <c r="I72" s="106">
        <v>35</v>
      </c>
      <c r="J72" s="106">
        <v>23</v>
      </c>
      <c r="K72" s="106">
        <v>53</v>
      </c>
      <c r="L72" s="106">
        <v>55</v>
      </c>
      <c r="M72" s="106">
        <v>53</v>
      </c>
      <c r="N72" s="106">
        <v>60</v>
      </c>
      <c r="O72" s="106">
        <v>63</v>
      </c>
      <c r="P72" s="106">
        <v>56</v>
      </c>
      <c r="Q72" s="106">
        <v>46</v>
      </c>
      <c r="R72" s="106">
        <v>30</v>
      </c>
      <c r="S72" s="106">
        <v>22</v>
      </c>
      <c r="T72" s="106">
        <v>16</v>
      </c>
      <c r="U72" s="106">
        <v>8</v>
      </c>
      <c r="V72" s="106">
        <v>4</v>
      </c>
      <c r="W72" s="106">
        <v>2</v>
      </c>
      <c r="X72" s="106">
        <v>3</v>
      </c>
      <c r="Y72" s="106">
        <v>2</v>
      </c>
      <c r="Z72" s="106">
        <v>0</v>
      </c>
      <c r="AA72" s="7">
        <f aca="true" t="shared" si="18" ref="AA72:AA77">SUM(E72:Z72)</f>
        <v>579</v>
      </c>
    </row>
    <row r="73" spans="1:27" s="18" customFormat="1" ht="15.75" customHeight="1">
      <c r="A73" s="365"/>
      <c r="B73" s="298"/>
      <c r="C73" s="195">
        <v>59</v>
      </c>
      <c r="D73" s="195" t="s">
        <v>33</v>
      </c>
      <c r="E73" s="106">
        <v>26</v>
      </c>
      <c r="F73" s="106">
        <v>50</v>
      </c>
      <c r="G73" s="106">
        <v>47</v>
      </c>
      <c r="H73" s="106">
        <v>60</v>
      </c>
      <c r="I73" s="106">
        <v>57</v>
      </c>
      <c r="J73" s="106">
        <v>61</v>
      </c>
      <c r="K73" s="106">
        <v>67</v>
      </c>
      <c r="L73" s="106">
        <v>79</v>
      </c>
      <c r="M73" s="106">
        <v>72</v>
      </c>
      <c r="N73" s="106">
        <v>69</v>
      </c>
      <c r="O73" s="106">
        <v>92</v>
      </c>
      <c r="P73" s="106">
        <v>66</v>
      </c>
      <c r="Q73" s="106">
        <v>47</v>
      </c>
      <c r="R73" s="106">
        <v>36</v>
      </c>
      <c r="S73" s="106">
        <v>23</v>
      </c>
      <c r="T73" s="106">
        <v>22</v>
      </c>
      <c r="U73" s="106">
        <v>14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7">
        <f t="shared" si="18"/>
        <v>888</v>
      </c>
    </row>
    <row r="74" spans="1:27" s="18" customFormat="1" ht="15.75" customHeight="1">
      <c r="A74" s="365"/>
      <c r="B74" s="298"/>
      <c r="C74" s="195">
        <v>60</v>
      </c>
      <c r="D74" s="195" t="s">
        <v>135</v>
      </c>
      <c r="E74" s="106">
        <v>10</v>
      </c>
      <c r="F74" s="106">
        <v>25</v>
      </c>
      <c r="G74" s="106">
        <v>37</v>
      </c>
      <c r="H74" s="106">
        <v>44</v>
      </c>
      <c r="I74" s="106">
        <v>55</v>
      </c>
      <c r="J74" s="106">
        <v>60</v>
      </c>
      <c r="K74" s="106">
        <v>97</v>
      </c>
      <c r="L74" s="106">
        <v>71</v>
      </c>
      <c r="M74" s="106">
        <v>81</v>
      </c>
      <c r="N74" s="106">
        <v>70</v>
      </c>
      <c r="O74" s="106">
        <v>99</v>
      </c>
      <c r="P74" s="106">
        <v>92</v>
      </c>
      <c r="Q74" s="106">
        <v>58</v>
      </c>
      <c r="R74" s="106">
        <v>44</v>
      </c>
      <c r="S74" s="106">
        <v>28</v>
      </c>
      <c r="T74" s="106">
        <v>22</v>
      </c>
      <c r="U74" s="106">
        <v>12</v>
      </c>
      <c r="V74" s="106">
        <v>7</v>
      </c>
      <c r="W74" s="106">
        <v>1</v>
      </c>
      <c r="X74" s="106">
        <v>0</v>
      </c>
      <c r="Y74" s="106">
        <v>0</v>
      </c>
      <c r="Z74" s="106">
        <v>0</v>
      </c>
      <c r="AA74" s="7">
        <f>SUM(E74:Z74)</f>
        <v>913</v>
      </c>
    </row>
    <row r="75" spans="1:27" s="18" customFormat="1" ht="15.75" customHeight="1">
      <c r="A75" s="365"/>
      <c r="B75" s="298"/>
      <c r="C75" s="195">
        <v>61</v>
      </c>
      <c r="D75" s="195" t="s">
        <v>501</v>
      </c>
      <c r="E75" s="106">
        <v>1</v>
      </c>
      <c r="F75" s="106">
        <v>3</v>
      </c>
      <c r="G75" s="106">
        <v>6</v>
      </c>
      <c r="H75" s="106">
        <v>16</v>
      </c>
      <c r="I75" s="106">
        <v>18</v>
      </c>
      <c r="J75" s="106">
        <v>13</v>
      </c>
      <c r="K75" s="106">
        <v>20</v>
      </c>
      <c r="L75" s="106">
        <v>18</v>
      </c>
      <c r="M75" s="106">
        <v>16</v>
      </c>
      <c r="N75" s="106">
        <v>18</v>
      </c>
      <c r="O75" s="106">
        <v>28</v>
      </c>
      <c r="P75" s="106">
        <v>14</v>
      </c>
      <c r="Q75" s="106">
        <v>18</v>
      </c>
      <c r="R75" s="106">
        <v>13</v>
      </c>
      <c r="S75" s="106">
        <v>7</v>
      </c>
      <c r="T75" s="106">
        <v>6</v>
      </c>
      <c r="U75" s="106">
        <v>2</v>
      </c>
      <c r="V75" s="106">
        <v>3</v>
      </c>
      <c r="W75" s="106">
        <v>0</v>
      </c>
      <c r="X75" s="106">
        <v>0</v>
      </c>
      <c r="Y75" s="106">
        <v>0</v>
      </c>
      <c r="Z75" s="106">
        <v>0</v>
      </c>
      <c r="AA75" s="7">
        <f t="shared" si="18"/>
        <v>220</v>
      </c>
    </row>
    <row r="76" spans="1:27" s="18" customFormat="1" ht="15.75" customHeight="1">
      <c r="A76" s="365"/>
      <c r="B76" s="298"/>
      <c r="C76" s="195">
        <v>62</v>
      </c>
      <c r="D76" s="195" t="s">
        <v>34</v>
      </c>
      <c r="E76" s="106">
        <v>1</v>
      </c>
      <c r="F76" s="106">
        <v>3</v>
      </c>
      <c r="G76" s="106">
        <v>8</v>
      </c>
      <c r="H76" s="106">
        <v>22</v>
      </c>
      <c r="I76" s="106">
        <v>34</v>
      </c>
      <c r="J76" s="106">
        <v>24</v>
      </c>
      <c r="K76" s="106">
        <v>33</v>
      </c>
      <c r="L76" s="106">
        <v>32</v>
      </c>
      <c r="M76" s="106">
        <v>45</v>
      </c>
      <c r="N76" s="106">
        <v>42</v>
      </c>
      <c r="O76" s="106">
        <v>31</v>
      </c>
      <c r="P76" s="106">
        <v>36</v>
      </c>
      <c r="Q76" s="106">
        <v>20</v>
      </c>
      <c r="R76" s="106">
        <v>19</v>
      </c>
      <c r="S76" s="106">
        <v>22</v>
      </c>
      <c r="T76" s="106">
        <v>8</v>
      </c>
      <c r="U76" s="106">
        <v>6</v>
      </c>
      <c r="V76" s="106">
        <v>2</v>
      </c>
      <c r="W76" s="106">
        <v>8</v>
      </c>
      <c r="X76" s="106">
        <v>1</v>
      </c>
      <c r="Y76" s="106">
        <v>3</v>
      </c>
      <c r="Z76" s="106">
        <v>0</v>
      </c>
      <c r="AA76" s="7">
        <f t="shared" si="18"/>
        <v>400</v>
      </c>
    </row>
    <row r="77" spans="1:27" s="18" customFormat="1" ht="15.75" customHeight="1">
      <c r="A77" s="365"/>
      <c r="B77" s="298"/>
      <c r="C77" s="195">
        <v>63</v>
      </c>
      <c r="D77" s="195" t="s">
        <v>35</v>
      </c>
      <c r="E77" s="106">
        <v>2</v>
      </c>
      <c r="F77" s="106">
        <v>15</v>
      </c>
      <c r="G77" s="106">
        <v>23</v>
      </c>
      <c r="H77" s="106">
        <v>34</v>
      </c>
      <c r="I77" s="106">
        <v>35</v>
      </c>
      <c r="J77" s="106">
        <v>48</v>
      </c>
      <c r="K77" s="106">
        <v>46</v>
      </c>
      <c r="L77" s="106">
        <v>29</v>
      </c>
      <c r="M77" s="106">
        <v>41</v>
      </c>
      <c r="N77" s="106">
        <v>46</v>
      </c>
      <c r="O77" s="106">
        <v>66</v>
      </c>
      <c r="P77" s="106">
        <v>69</v>
      </c>
      <c r="Q77" s="106">
        <v>26</v>
      </c>
      <c r="R77" s="106">
        <v>15</v>
      </c>
      <c r="S77" s="106">
        <v>19</v>
      </c>
      <c r="T77" s="106">
        <v>15</v>
      </c>
      <c r="U77" s="106">
        <v>5</v>
      </c>
      <c r="V77" s="106">
        <v>2</v>
      </c>
      <c r="W77" s="106">
        <v>2</v>
      </c>
      <c r="X77" s="106">
        <v>2</v>
      </c>
      <c r="Y77" s="106">
        <v>31</v>
      </c>
      <c r="Z77" s="106">
        <v>0</v>
      </c>
      <c r="AA77" s="7">
        <f t="shared" si="18"/>
        <v>571</v>
      </c>
    </row>
    <row r="78" spans="1:27" ht="15.75" customHeight="1">
      <c r="A78" s="365"/>
      <c r="B78" s="362"/>
      <c r="C78" s="363" t="s">
        <v>355</v>
      </c>
      <c r="D78" s="364"/>
      <c r="E78" s="213">
        <f>SUM(E72:E77)</f>
        <v>46</v>
      </c>
      <c r="F78" s="213">
        <f aca="true" t="shared" si="19" ref="F78:AA78">SUM(F72:F77)</f>
        <v>100</v>
      </c>
      <c r="G78" s="213">
        <f t="shared" si="19"/>
        <v>130</v>
      </c>
      <c r="H78" s="213">
        <f t="shared" si="19"/>
        <v>205</v>
      </c>
      <c r="I78" s="213">
        <f t="shared" si="19"/>
        <v>234</v>
      </c>
      <c r="J78" s="213">
        <f t="shared" si="19"/>
        <v>229</v>
      </c>
      <c r="K78" s="213">
        <f t="shared" si="19"/>
        <v>316</v>
      </c>
      <c r="L78" s="213">
        <f t="shared" si="19"/>
        <v>284</v>
      </c>
      <c r="M78" s="213">
        <f t="shared" si="19"/>
        <v>308</v>
      </c>
      <c r="N78" s="213">
        <f t="shared" si="19"/>
        <v>305</v>
      </c>
      <c r="O78" s="213">
        <f t="shared" si="19"/>
        <v>379</v>
      </c>
      <c r="P78" s="213">
        <f t="shared" si="19"/>
        <v>333</v>
      </c>
      <c r="Q78" s="213">
        <f t="shared" si="19"/>
        <v>215</v>
      </c>
      <c r="R78" s="213">
        <f t="shared" si="19"/>
        <v>157</v>
      </c>
      <c r="S78" s="213">
        <f t="shared" si="19"/>
        <v>121</v>
      </c>
      <c r="T78" s="213">
        <f t="shared" si="19"/>
        <v>89</v>
      </c>
      <c r="U78" s="213">
        <f t="shared" si="19"/>
        <v>47</v>
      </c>
      <c r="V78" s="213">
        <f t="shared" si="19"/>
        <v>18</v>
      </c>
      <c r="W78" s="213">
        <f t="shared" si="19"/>
        <v>13</v>
      </c>
      <c r="X78" s="213">
        <f t="shared" si="19"/>
        <v>6</v>
      </c>
      <c r="Y78" s="213">
        <f t="shared" si="19"/>
        <v>36</v>
      </c>
      <c r="Z78" s="213">
        <f t="shared" si="19"/>
        <v>0</v>
      </c>
      <c r="AA78" s="213">
        <f t="shared" si="19"/>
        <v>3571</v>
      </c>
    </row>
    <row r="79" spans="1:27" ht="15.75" customHeight="1">
      <c r="A79" s="362"/>
      <c r="B79" s="356" t="s">
        <v>220</v>
      </c>
      <c r="C79" s="356"/>
      <c r="D79" s="293"/>
      <c r="E79" s="106">
        <f>E78+E71+E64+E57</f>
        <v>263</v>
      </c>
      <c r="F79" s="106">
        <f aca="true" t="shared" si="20" ref="F79:AA79">F78+F71+F64+F57</f>
        <v>453</v>
      </c>
      <c r="G79" s="106">
        <f t="shared" si="20"/>
        <v>713</v>
      </c>
      <c r="H79" s="106">
        <f t="shared" si="20"/>
        <v>1132</v>
      </c>
      <c r="I79" s="106">
        <f t="shared" si="20"/>
        <v>1343</v>
      </c>
      <c r="J79" s="106">
        <f t="shared" si="20"/>
        <v>1286</v>
      </c>
      <c r="K79" s="106">
        <f t="shared" si="20"/>
        <v>1544</v>
      </c>
      <c r="L79" s="106">
        <f t="shared" si="20"/>
        <v>1390</v>
      </c>
      <c r="M79" s="106">
        <f t="shared" si="20"/>
        <v>1577</v>
      </c>
      <c r="N79" s="106">
        <f t="shared" si="20"/>
        <v>1528</v>
      </c>
      <c r="O79" s="106">
        <f t="shared" si="20"/>
        <v>1729</v>
      </c>
      <c r="P79" s="106">
        <f t="shared" si="20"/>
        <v>1586</v>
      </c>
      <c r="Q79" s="106">
        <f t="shared" si="20"/>
        <v>1129</v>
      </c>
      <c r="R79" s="106">
        <f t="shared" si="20"/>
        <v>803</v>
      </c>
      <c r="S79" s="106">
        <f t="shared" si="20"/>
        <v>676</v>
      </c>
      <c r="T79" s="106">
        <f t="shared" si="20"/>
        <v>418</v>
      </c>
      <c r="U79" s="106">
        <f t="shared" si="20"/>
        <v>233</v>
      </c>
      <c r="V79" s="106">
        <f t="shared" si="20"/>
        <v>135</v>
      </c>
      <c r="W79" s="106">
        <f t="shared" si="20"/>
        <v>58</v>
      </c>
      <c r="X79" s="106">
        <f t="shared" si="20"/>
        <v>22</v>
      </c>
      <c r="Y79" s="106">
        <f t="shared" si="20"/>
        <v>331</v>
      </c>
      <c r="Z79" s="106">
        <f t="shared" si="20"/>
        <v>1</v>
      </c>
      <c r="AA79" s="106">
        <f t="shared" si="20"/>
        <v>18350</v>
      </c>
    </row>
    <row r="80" spans="1:27" ht="15.75" customHeight="1">
      <c r="A80" s="295" t="s">
        <v>559</v>
      </c>
      <c r="B80" s="295" t="s">
        <v>345</v>
      </c>
      <c r="C80" s="195">
        <v>64</v>
      </c>
      <c r="D80" s="195" t="s">
        <v>36</v>
      </c>
      <c r="E80" s="106">
        <v>19</v>
      </c>
      <c r="F80" s="106">
        <v>28</v>
      </c>
      <c r="G80" s="106">
        <v>33</v>
      </c>
      <c r="H80" s="106">
        <v>43</v>
      </c>
      <c r="I80" s="106">
        <v>55</v>
      </c>
      <c r="J80" s="106">
        <v>87</v>
      </c>
      <c r="K80" s="106">
        <v>97</v>
      </c>
      <c r="L80" s="106">
        <v>76</v>
      </c>
      <c r="M80" s="106">
        <v>108</v>
      </c>
      <c r="N80" s="106">
        <v>79</v>
      </c>
      <c r="O80" s="106">
        <v>108</v>
      </c>
      <c r="P80" s="106">
        <v>99</v>
      </c>
      <c r="Q80" s="106">
        <v>67</v>
      </c>
      <c r="R80" s="106">
        <v>64</v>
      </c>
      <c r="S80" s="106">
        <v>44</v>
      </c>
      <c r="T80" s="106">
        <v>27</v>
      </c>
      <c r="U80" s="106">
        <v>19</v>
      </c>
      <c r="V80" s="106">
        <v>5</v>
      </c>
      <c r="W80" s="106">
        <v>1</v>
      </c>
      <c r="X80" s="106">
        <v>2</v>
      </c>
      <c r="Y80" s="106">
        <v>15</v>
      </c>
      <c r="Z80" s="106">
        <v>1</v>
      </c>
      <c r="AA80" s="7">
        <f>SUM(E80:Z80)</f>
        <v>1077</v>
      </c>
    </row>
    <row r="81" spans="1:27" ht="15.75" customHeight="1">
      <c r="A81" s="295"/>
      <c r="B81" s="295"/>
      <c r="C81" s="195">
        <v>65</v>
      </c>
      <c r="D81" s="195" t="s">
        <v>37</v>
      </c>
      <c r="E81" s="106">
        <v>9</v>
      </c>
      <c r="F81" s="106">
        <v>20</v>
      </c>
      <c r="G81" s="106">
        <v>33</v>
      </c>
      <c r="H81" s="106">
        <v>72</v>
      </c>
      <c r="I81" s="106">
        <v>86</v>
      </c>
      <c r="J81" s="106">
        <v>85</v>
      </c>
      <c r="K81" s="106">
        <v>94</v>
      </c>
      <c r="L81" s="106">
        <v>79</v>
      </c>
      <c r="M81" s="106">
        <v>74</v>
      </c>
      <c r="N81" s="106">
        <v>85</v>
      </c>
      <c r="O81" s="106">
        <v>86</v>
      </c>
      <c r="P81" s="106">
        <v>98</v>
      </c>
      <c r="Q81" s="106">
        <v>52</v>
      </c>
      <c r="R81" s="106">
        <v>36</v>
      </c>
      <c r="S81" s="106">
        <v>30</v>
      </c>
      <c r="T81" s="106">
        <v>17</v>
      </c>
      <c r="U81" s="106">
        <v>9</v>
      </c>
      <c r="V81" s="106">
        <v>3</v>
      </c>
      <c r="W81" s="106">
        <v>3</v>
      </c>
      <c r="X81" s="106">
        <v>1</v>
      </c>
      <c r="Y81" s="106">
        <v>2</v>
      </c>
      <c r="Z81" s="106">
        <v>0</v>
      </c>
      <c r="AA81" s="7">
        <f>SUM(E81:Z81)</f>
        <v>974</v>
      </c>
    </row>
    <row r="82" spans="1:27" ht="15.75" customHeight="1">
      <c r="A82" s="295"/>
      <c r="B82" s="295"/>
      <c r="C82" s="195">
        <v>66</v>
      </c>
      <c r="D82" s="195" t="s">
        <v>140</v>
      </c>
      <c r="E82" s="106">
        <v>14</v>
      </c>
      <c r="F82" s="106">
        <v>23</v>
      </c>
      <c r="G82" s="106">
        <v>46</v>
      </c>
      <c r="H82" s="106">
        <v>47</v>
      </c>
      <c r="I82" s="106">
        <v>62</v>
      </c>
      <c r="J82" s="106">
        <v>67</v>
      </c>
      <c r="K82" s="106">
        <v>76</v>
      </c>
      <c r="L82" s="106">
        <v>57</v>
      </c>
      <c r="M82" s="106">
        <v>88</v>
      </c>
      <c r="N82" s="106">
        <v>56</v>
      </c>
      <c r="O82" s="106">
        <v>74</v>
      </c>
      <c r="P82" s="106">
        <v>88</v>
      </c>
      <c r="Q82" s="106">
        <v>61</v>
      </c>
      <c r="R82" s="106">
        <v>41</v>
      </c>
      <c r="S82" s="106">
        <v>26</v>
      </c>
      <c r="T82" s="106">
        <v>14</v>
      </c>
      <c r="U82" s="106">
        <v>6</v>
      </c>
      <c r="V82" s="106">
        <v>6</v>
      </c>
      <c r="W82" s="106">
        <v>1</v>
      </c>
      <c r="X82" s="106">
        <v>0</v>
      </c>
      <c r="Y82" s="106">
        <v>1</v>
      </c>
      <c r="Z82" s="106">
        <v>0</v>
      </c>
      <c r="AA82" s="7">
        <f>SUM(E82:Z82)</f>
        <v>854</v>
      </c>
    </row>
    <row r="83" spans="1:27" ht="15.75" customHeight="1">
      <c r="A83" s="295"/>
      <c r="B83" s="295"/>
      <c r="C83" s="195">
        <v>67</v>
      </c>
      <c r="D83" s="195" t="s">
        <v>38</v>
      </c>
      <c r="E83" s="106">
        <v>24</v>
      </c>
      <c r="F83" s="106">
        <v>18</v>
      </c>
      <c r="G83" s="106">
        <v>40</v>
      </c>
      <c r="H83" s="106">
        <v>45</v>
      </c>
      <c r="I83" s="106">
        <v>57</v>
      </c>
      <c r="J83" s="106">
        <v>82</v>
      </c>
      <c r="K83" s="106">
        <v>109</v>
      </c>
      <c r="L83" s="106">
        <v>85</v>
      </c>
      <c r="M83" s="106">
        <v>105</v>
      </c>
      <c r="N83" s="106">
        <v>81</v>
      </c>
      <c r="O83" s="106">
        <v>109</v>
      </c>
      <c r="P83" s="106">
        <v>125</v>
      </c>
      <c r="Q83" s="106">
        <v>87</v>
      </c>
      <c r="R83" s="106">
        <v>65</v>
      </c>
      <c r="S83" s="106">
        <v>52</v>
      </c>
      <c r="T83" s="106">
        <v>27</v>
      </c>
      <c r="U83" s="106">
        <v>23</v>
      </c>
      <c r="V83" s="106">
        <v>7</v>
      </c>
      <c r="W83" s="106">
        <v>1</v>
      </c>
      <c r="X83" s="106">
        <v>0</v>
      </c>
      <c r="Y83" s="106">
        <v>2</v>
      </c>
      <c r="Z83" s="106">
        <v>0</v>
      </c>
      <c r="AA83" s="7">
        <f>SUM(E83:Z83)</f>
        <v>1144</v>
      </c>
    </row>
    <row r="84" spans="1:27" ht="15.75" customHeight="1">
      <c r="A84" s="295"/>
      <c r="B84" s="295"/>
      <c r="C84" s="195">
        <v>68</v>
      </c>
      <c r="D84" s="72" t="s">
        <v>228</v>
      </c>
      <c r="E84" s="213"/>
      <c r="F84" s="213"/>
      <c r="G84" s="213"/>
      <c r="H84" s="213"/>
      <c r="I84" s="213"/>
      <c r="J84" s="213"/>
      <c r="K84" s="213"/>
      <c r="L84" s="213">
        <v>9</v>
      </c>
      <c r="M84" s="213">
        <v>7</v>
      </c>
      <c r="N84" s="213">
        <v>5</v>
      </c>
      <c r="O84" s="213">
        <v>10</v>
      </c>
      <c r="P84" s="213">
        <v>1</v>
      </c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7">
        <f>SUM(E84:Z84)</f>
        <v>32</v>
      </c>
    </row>
    <row r="85" spans="1:27" ht="15.75" customHeight="1">
      <c r="A85" s="295"/>
      <c r="B85" s="372"/>
      <c r="C85" s="364" t="s">
        <v>355</v>
      </c>
      <c r="D85" s="368"/>
      <c r="E85" s="106">
        <f>SUM(E80:E84)</f>
        <v>66</v>
      </c>
      <c r="F85" s="106">
        <f aca="true" t="shared" si="21" ref="F85:AA85">SUM(F80:F84)</f>
        <v>89</v>
      </c>
      <c r="G85" s="106">
        <f t="shared" si="21"/>
        <v>152</v>
      </c>
      <c r="H85" s="106">
        <f t="shared" si="21"/>
        <v>207</v>
      </c>
      <c r="I85" s="106">
        <f t="shared" si="21"/>
        <v>260</v>
      </c>
      <c r="J85" s="106">
        <f t="shared" si="21"/>
        <v>321</v>
      </c>
      <c r="K85" s="106">
        <f t="shared" si="21"/>
        <v>376</v>
      </c>
      <c r="L85" s="106">
        <f t="shared" si="21"/>
        <v>306</v>
      </c>
      <c r="M85" s="106">
        <f t="shared" si="21"/>
        <v>382</v>
      </c>
      <c r="N85" s="106">
        <f t="shared" si="21"/>
        <v>306</v>
      </c>
      <c r="O85" s="106">
        <f t="shared" si="21"/>
        <v>387</v>
      </c>
      <c r="P85" s="106">
        <f t="shared" si="21"/>
        <v>411</v>
      </c>
      <c r="Q85" s="106">
        <f t="shared" si="21"/>
        <v>267</v>
      </c>
      <c r="R85" s="106">
        <f t="shared" si="21"/>
        <v>206</v>
      </c>
      <c r="S85" s="106">
        <f t="shared" si="21"/>
        <v>152</v>
      </c>
      <c r="T85" s="106">
        <f t="shared" si="21"/>
        <v>85</v>
      </c>
      <c r="U85" s="106">
        <f t="shared" si="21"/>
        <v>57</v>
      </c>
      <c r="V85" s="106">
        <f t="shared" si="21"/>
        <v>21</v>
      </c>
      <c r="W85" s="106">
        <f t="shared" si="21"/>
        <v>6</v>
      </c>
      <c r="X85" s="106">
        <f t="shared" si="21"/>
        <v>3</v>
      </c>
      <c r="Y85" s="106">
        <f t="shared" si="21"/>
        <v>20</v>
      </c>
      <c r="Z85" s="106">
        <f t="shared" si="21"/>
        <v>1</v>
      </c>
      <c r="AA85" s="106">
        <f t="shared" si="21"/>
        <v>4081</v>
      </c>
    </row>
    <row r="86" spans="1:27" ht="15.75" customHeight="1">
      <c r="A86" s="372"/>
      <c r="B86" s="295" t="s">
        <v>341</v>
      </c>
      <c r="C86" s="195">
        <v>69</v>
      </c>
      <c r="D86" s="195" t="s">
        <v>39</v>
      </c>
      <c r="E86" s="106">
        <v>6</v>
      </c>
      <c r="F86" s="106">
        <v>7</v>
      </c>
      <c r="G86" s="106">
        <v>16</v>
      </c>
      <c r="H86" s="106">
        <v>13</v>
      </c>
      <c r="I86" s="106">
        <v>20</v>
      </c>
      <c r="J86" s="106">
        <v>14</v>
      </c>
      <c r="K86" s="106">
        <v>16</v>
      </c>
      <c r="L86" s="106">
        <v>18</v>
      </c>
      <c r="M86" s="106">
        <v>24</v>
      </c>
      <c r="N86" s="106">
        <v>22</v>
      </c>
      <c r="O86" s="106">
        <v>22</v>
      </c>
      <c r="P86" s="106">
        <v>22</v>
      </c>
      <c r="Q86" s="106">
        <v>26</v>
      </c>
      <c r="R86" s="106">
        <v>21</v>
      </c>
      <c r="S86" s="106">
        <v>33</v>
      </c>
      <c r="T86" s="106">
        <v>11</v>
      </c>
      <c r="U86" s="106">
        <v>9</v>
      </c>
      <c r="V86" s="106">
        <v>4</v>
      </c>
      <c r="W86" s="106">
        <v>3</v>
      </c>
      <c r="X86" s="106">
        <v>0</v>
      </c>
      <c r="Y86" s="106">
        <v>0</v>
      </c>
      <c r="Z86" s="106">
        <v>0</v>
      </c>
      <c r="AA86" s="7">
        <f aca="true" t="shared" si="22" ref="AA86:AA91">SUM(E86:Z86)</f>
        <v>307</v>
      </c>
    </row>
    <row r="87" spans="1:27" ht="15.75" customHeight="1">
      <c r="A87" s="372"/>
      <c r="B87" s="295"/>
      <c r="C87" s="195">
        <v>70</v>
      </c>
      <c r="D87" s="195" t="s">
        <v>40</v>
      </c>
      <c r="E87" s="106">
        <v>45</v>
      </c>
      <c r="F87" s="106">
        <v>69</v>
      </c>
      <c r="G87" s="106">
        <v>107</v>
      </c>
      <c r="H87" s="106">
        <v>126</v>
      </c>
      <c r="I87" s="106">
        <v>134</v>
      </c>
      <c r="J87" s="106">
        <v>137</v>
      </c>
      <c r="K87" s="106">
        <v>183</v>
      </c>
      <c r="L87" s="106">
        <v>165</v>
      </c>
      <c r="M87" s="106">
        <v>173</v>
      </c>
      <c r="N87" s="106">
        <v>145</v>
      </c>
      <c r="O87" s="106">
        <v>175</v>
      </c>
      <c r="P87" s="106">
        <v>131</v>
      </c>
      <c r="Q87" s="106">
        <v>100</v>
      </c>
      <c r="R87" s="106">
        <v>59</v>
      </c>
      <c r="S87" s="106">
        <v>38</v>
      </c>
      <c r="T87" s="106">
        <v>18</v>
      </c>
      <c r="U87" s="106">
        <v>11</v>
      </c>
      <c r="V87" s="106">
        <v>7</v>
      </c>
      <c r="W87" s="106">
        <v>3</v>
      </c>
      <c r="X87" s="106">
        <v>2</v>
      </c>
      <c r="Y87" s="106">
        <v>2</v>
      </c>
      <c r="Z87" s="106">
        <v>1</v>
      </c>
      <c r="AA87" s="7">
        <f t="shared" si="22"/>
        <v>1831</v>
      </c>
    </row>
    <row r="88" spans="1:27" ht="15.75" customHeight="1">
      <c r="A88" s="372"/>
      <c r="B88" s="295"/>
      <c r="C88" s="195">
        <v>71</v>
      </c>
      <c r="D88" s="195" t="s">
        <v>41</v>
      </c>
      <c r="E88" s="106">
        <v>31</v>
      </c>
      <c r="F88" s="106">
        <v>51</v>
      </c>
      <c r="G88" s="106">
        <v>63</v>
      </c>
      <c r="H88" s="106">
        <v>119</v>
      </c>
      <c r="I88" s="106">
        <v>148</v>
      </c>
      <c r="J88" s="106">
        <v>218</v>
      </c>
      <c r="K88" s="106">
        <v>168</v>
      </c>
      <c r="L88" s="106">
        <v>152</v>
      </c>
      <c r="M88" s="106">
        <v>201</v>
      </c>
      <c r="N88" s="106">
        <v>188</v>
      </c>
      <c r="O88" s="106">
        <v>213</v>
      </c>
      <c r="P88" s="106">
        <v>195</v>
      </c>
      <c r="Q88" s="106">
        <v>107</v>
      </c>
      <c r="R88" s="106">
        <v>44</v>
      </c>
      <c r="S88" s="106">
        <v>16</v>
      </c>
      <c r="T88" s="106">
        <v>11</v>
      </c>
      <c r="U88" s="106">
        <v>4</v>
      </c>
      <c r="V88" s="106">
        <v>3</v>
      </c>
      <c r="W88" s="106">
        <v>1</v>
      </c>
      <c r="X88" s="106">
        <v>0</v>
      </c>
      <c r="Y88" s="106">
        <v>0</v>
      </c>
      <c r="Z88" s="106">
        <v>0</v>
      </c>
      <c r="AA88" s="7">
        <f t="shared" si="22"/>
        <v>1933</v>
      </c>
    </row>
    <row r="89" spans="1:27" ht="15.75" customHeight="1">
      <c r="A89" s="372"/>
      <c r="B89" s="295"/>
      <c r="C89" s="195">
        <v>72</v>
      </c>
      <c r="D89" s="195" t="s">
        <v>145</v>
      </c>
      <c r="E89" s="106">
        <v>17</v>
      </c>
      <c r="F89" s="106">
        <v>33</v>
      </c>
      <c r="G89" s="106">
        <v>50</v>
      </c>
      <c r="H89" s="106">
        <v>94</v>
      </c>
      <c r="I89" s="106">
        <v>197</v>
      </c>
      <c r="J89" s="106">
        <v>179</v>
      </c>
      <c r="K89" s="106">
        <v>151</v>
      </c>
      <c r="L89" s="106">
        <v>219</v>
      </c>
      <c r="M89" s="106">
        <v>296</v>
      </c>
      <c r="N89" s="106">
        <v>141</v>
      </c>
      <c r="O89" s="106">
        <v>147</v>
      </c>
      <c r="P89" s="106">
        <v>142</v>
      </c>
      <c r="Q89" s="106">
        <v>53</v>
      </c>
      <c r="R89" s="106">
        <v>37</v>
      </c>
      <c r="S89" s="106">
        <v>22</v>
      </c>
      <c r="T89" s="106">
        <v>15</v>
      </c>
      <c r="U89" s="106">
        <v>6</v>
      </c>
      <c r="V89" s="106">
        <v>5</v>
      </c>
      <c r="W89" s="106">
        <v>2</v>
      </c>
      <c r="X89" s="106">
        <v>0</v>
      </c>
      <c r="Y89" s="106">
        <v>0</v>
      </c>
      <c r="Z89" s="106">
        <v>0</v>
      </c>
      <c r="AA89" s="7">
        <f t="shared" si="22"/>
        <v>1806</v>
      </c>
    </row>
    <row r="90" spans="1:27" ht="15.75" customHeight="1">
      <c r="A90" s="372"/>
      <c r="B90" s="295"/>
      <c r="C90" s="195">
        <v>73</v>
      </c>
      <c r="D90" s="195" t="s">
        <v>146</v>
      </c>
      <c r="E90" s="106">
        <v>33</v>
      </c>
      <c r="F90" s="106">
        <v>45</v>
      </c>
      <c r="G90" s="106">
        <v>103</v>
      </c>
      <c r="H90" s="106">
        <v>116</v>
      </c>
      <c r="I90" s="106">
        <v>94</v>
      </c>
      <c r="J90" s="106">
        <v>94</v>
      </c>
      <c r="K90" s="106">
        <v>87</v>
      </c>
      <c r="L90" s="106">
        <v>89</v>
      </c>
      <c r="M90" s="106">
        <v>140</v>
      </c>
      <c r="N90" s="106">
        <v>145</v>
      </c>
      <c r="O90" s="106">
        <v>121</v>
      </c>
      <c r="P90" s="106">
        <v>86</v>
      </c>
      <c r="Q90" s="106">
        <v>38</v>
      </c>
      <c r="R90" s="106">
        <v>19</v>
      </c>
      <c r="S90" s="106">
        <v>16</v>
      </c>
      <c r="T90" s="106">
        <v>10</v>
      </c>
      <c r="U90" s="106">
        <v>6</v>
      </c>
      <c r="V90" s="106">
        <v>1</v>
      </c>
      <c r="W90" s="106">
        <v>2</v>
      </c>
      <c r="X90" s="106">
        <v>2</v>
      </c>
      <c r="Y90" s="106">
        <v>2</v>
      </c>
      <c r="Z90" s="106">
        <v>0</v>
      </c>
      <c r="AA90" s="7">
        <f t="shared" si="22"/>
        <v>1249</v>
      </c>
    </row>
    <row r="91" spans="1:27" ht="15.75" customHeight="1">
      <c r="A91" s="372"/>
      <c r="B91" s="295"/>
      <c r="C91" s="195">
        <v>74</v>
      </c>
      <c r="D91" s="195" t="s">
        <v>42</v>
      </c>
      <c r="E91" s="10">
        <v>5</v>
      </c>
      <c r="F91" s="10">
        <v>13</v>
      </c>
      <c r="G91" s="10">
        <v>13</v>
      </c>
      <c r="H91" s="10">
        <v>26</v>
      </c>
      <c r="I91" s="10">
        <v>20</v>
      </c>
      <c r="J91" s="10">
        <v>24</v>
      </c>
      <c r="K91" s="10">
        <v>35</v>
      </c>
      <c r="L91" s="10">
        <v>44</v>
      </c>
      <c r="M91" s="10">
        <v>45</v>
      </c>
      <c r="N91" s="10">
        <v>42</v>
      </c>
      <c r="O91" s="10">
        <v>44</v>
      </c>
      <c r="P91" s="10">
        <v>19</v>
      </c>
      <c r="Q91" s="10">
        <v>20</v>
      </c>
      <c r="R91" s="10">
        <v>13</v>
      </c>
      <c r="S91" s="10">
        <v>15</v>
      </c>
      <c r="T91" s="10">
        <v>10</v>
      </c>
      <c r="U91" s="10">
        <v>2</v>
      </c>
      <c r="V91" s="10">
        <v>1</v>
      </c>
      <c r="W91" s="10">
        <v>1</v>
      </c>
      <c r="X91" s="10">
        <v>0</v>
      </c>
      <c r="Y91" s="10">
        <v>1</v>
      </c>
      <c r="Z91" s="10">
        <v>0</v>
      </c>
      <c r="AA91" s="7">
        <f t="shared" si="22"/>
        <v>393</v>
      </c>
    </row>
    <row r="92" spans="1:27" ht="16.5" customHeight="1">
      <c r="A92" s="372"/>
      <c r="B92" s="372"/>
      <c r="C92" s="364" t="s">
        <v>355</v>
      </c>
      <c r="D92" s="368"/>
      <c r="E92" s="213">
        <f>SUM(E86:E91)</f>
        <v>137</v>
      </c>
      <c r="F92" s="213">
        <f aca="true" t="shared" si="23" ref="F92:AA92">SUM(F86:F91)</f>
        <v>218</v>
      </c>
      <c r="G92" s="213">
        <f t="shared" si="23"/>
        <v>352</v>
      </c>
      <c r="H92" s="213">
        <f t="shared" si="23"/>
        <v>494</v>
      </c>
      <c r="I92" s="213">
        <f t="shared" si="23"/>
        <v>613</v>
      </c>
      <c r="J92" s="213">
        <f t="shared" si="23"/>
        <v>666</v>
      </c>
      <c r="K92" s="213">
        <f t="shared" si="23"/>
        <v>640</v>
      </c>
      <c r="L92" s="213">
        <f t="shared" si="23"/>
        <v>687</v>
      </c>
      <c r="M92" s="213">
        <f t="shared" si="23"/>
        <v>879</v>
      </c>
      <c r="N92" s="213">
        <f t="shared" si="23"/>
        <v>683</v>
      </c>
      <c r="O92" s="213">
        <f t="shared" si="23"/>
        <v>722</v>
      </c>
      <c r="P92" s="213">
        <f t="shared" si="23"/>
        <v>595</v>
      </c>
      <c r="Q92" s="213">
        <f t="shared" si="23"/>
        <v>344</v>
      </c>
      <c r="R92" s="213">
        <f t="shared" si="23"/>
        <v>193</v>
      </c>
      <c r="S92" s="213">
        <f t="shared" si="23"/>
        <v>140</v>
      </c>
      <c r="T92" s="213">
        <f t="shared" si="23"/>
        <v>75</v>
      </c>
      <c r="U92" s="213">
        <f t="shared" si="23"/>
        <v>38</v>
      </c>
      <c r="V92" s="213">
        <f t="shared" si="23"/>
        <v>21</v>
      </c>
      <c r="W92" s="213">
        <f t="shared" si="23"/>
        <v>12</v>
      </c>
      <c r="X92" s="213">
        <f t="shared" si="23"/>
        <v>4</v>
      </c>
      <c r="Y92" s="213">
        <f t="shared" si="23"/>
        <v>5</v>
      </c>
      <c r="Z92" s="213">
        <f t="shared" si="23"/>
        <v>1</v>
      </c>
      <c r="AA92" s="213">
        <f t="shared" si="23"/>
        <v>7519</v>
      </c>
    </row>
    <row r="93" spans="1:27" ht="15" customHeight="1">
      <c r="A93" s="372"/>
      <c r="B93" s="293" t="s">
        <v>220</v>
      </c>
      <c r="C93" s="294"/>
      <c r="D93" s="294"/>
      <c r="E93" s="106">
        <f>E92+E85</f>
        <v>203</v>
      </c>
      <c r="F93" s="106">
        <f aca="true" t="shared" si="24" ref="F93:AA93">F92+F85</f>
        <v>307</v>
      </c>
      <c r="G93" s="106">
        <f t="shared" si="24"/>
        <v>504</v>
      </c>
      <c r="H93" s="106">
        <f t="shared" si="24"/>
        <v>701</v>
      </c>
      <c r="I93" s="106">
        <f t="shared" si="24"/>
        <v>873</v>
      </c>
      <c r="J93" s="106">
        <f t="shared" si="24"/>
        <v>987</v>
      </c>
      <c r="K93" s="106">
        <f t="shared" si="24"/>
        <v>1016</v>
      </c>
      <c r="L93" s="106">
        <f t="shared" si="24"/>
        <v>993</v>
      </c>
      <c r="M93" s="106">
        <f t="shared" si="24"/>
        <v>1261</v>
      </c>
      <c r="N93" s="106">
        <f t="shared" si="24"/>
        <v>989</v>
      </c>
      <c r="O93" s="106">
        <f t="shared" si="24"/>
        <v>1109</v>
      </c>
      <c r="P93" s="106">
        <f t="shared" si="24"/>
        <v>1006</v>
      </c>
      <c r="Q93" s="106">
        <f t="shared" si="24"/>
        <v>611</v>
      </c>
      <c r="R93" s="106">
        <f t="shared" si="24"/>
        <v>399</v>
      </c>
      <c r="S93" s="106">
        <f t="shared" si="24"/>
        <v>292</v>
      </c>
      <c r="T93" s="106">
        <f t="shared" si="24"/>
        <v>160</v>
      </c>
      <c r="U93" s="106">
        <f t="shared" si="24"/>
        <v>95</v>
      </c>
      <c r="V93" s="106">
        <f t="shared" si="24"/>
        <v>42</v>
      </c>
      <c r="W93" s="106">
        <f t="shared" si="24"/>
        <v>18</v>
      </c>
      <c r="X93" s="106">
        <f t="shared" si="24"/>
        <v>7</v>
      </c>
      <c r="Y93" s="106">
        <f t="shared" si="24"/>
        <v>25</v>
      </c>
      <c r="Z93" s="106">
        <f t="shared" si="24"/>
        <v>2</v>
      </c>
      <c r="AA93" s="106">
        <f t="shared" si="24"/>
        <v>11600</v>
      </c>
    </row>
    <row r="94" spans="1:27" ht="15" customHeight="1">
      <c r="A94" s="368" t="s">
        <v>700</v>
      </c>
      <c r="B94" s="368"/>
      <c r="C94" s="368"/>
      <c r="D94" s="368"/>
      <c r="E94" s="213"/>
      <c r="F94" s="213"/>
      <c r="G94" s="213"/>
      <c r="H94" s="213"/>
      <c r="I94" s="213"/>
      <c r="J94" s="213">
        <v>1</v>
      </c>
      <c r="K94" s="213">
        <v>4</v>
      </c>
      <c r="L94" s="213">
        <v>2</v>
      </c>
      <c r="M94" s="213">
        <v>9</v>
      </c>
      <c r="N94" s="213">
        <v>9</v>
      </c>
      <c r="O94" s="213">
        <v>6</v>
      </c>
      <c r="P94" s="213">
        <v>10</v>
      </c>
      <c r="Q94" s="213">
        <v>4</v>
      </c>
      <c r="R94" s="213">
        <v>6</v>
      </c>
      <c r="S94" s="213"/>
      <c r="T94" s="213"/>
      <c r="U94" s="213"/>
      <c r="V94" s="213"/>
      <c r="W94" s="213"/>
      <c r="X94" s="213"/>
      <c r="Y94" s="213"/>
      <c r="Z94" s="213"/>
      <c r="AA94" s="7">
        <f>SUM(E94:Z94)</f>
        <v>51</v>
      </c>
    </row>
    <row r="95" spans="1:27" ht="15" customHeight="1">
      <c r="A95" s="368" t="s">
        <v>217</v>
      </c>
      <c r="B95" s="368"/>
      <c r="C95" s="368"/>
      <c r="D95" s="368"/>
      <c r="E95" s="213"/>
      <c r="F95" s="213"/>
      <c r="G95" s="213"/>
      <c r="H95" s="213"/>
      <c r="I95" s="213"/>
      <c r="J95" s="213">
        <v>1</v>
      </c>
      <c r="K95" s="213">
        <v>14</v>
      </c>
      <c r="L95" s="213">
        <v>26</v>
      </c>
      <c r="M95" s="213">
        <v>29</v>
      </c>
      <c r="N95" s="213">
        <v>17</v>
      </c>
      <c r="O95" s="213">
        <v>10</v>
      </c>
      <c r="P95" s="213">
        <v>8</v>
      </c>
      <c r="Q95" s="213">
        <v>5</v>
      </c>
      <c r="R95" s="213">
        <v>2</v>
      </c>
      <c r="S95" s="213">
        <v>1</v>
      </c>
      <c r="T95" s="213"/>
      <c r="U95" s="213">
        <v>2</v>
      </c>
      <c r="V95" s="213"/>
      <c r="W95" s="213"/>
      <c r="X95" s="213"/>
      <c r="Y95" s="213"/>
      <c r="Z95" s="213"/>
      <c r="AA95" s="7">
        <f>SUM(E95:Z95)</f>
        <v>115</v>
      </c>
    </row>
    <row r="96" spans="1:27" ht="15" customHeight="1">
      <c r="A96" s="370" t="s">
        <v>221</v>
      </c>
      <c r="B96" s="370"/>
      <c r="C96" s="370"/>
      <c r="D96" s="370"/>
      <c r="E96" s="213">
        <f>E95+E94+E93+E79+E51+E26</f>
        <v>1039</v>
      </c>
      <c r="F96" s="213">
        <f aca="true" t="shared" si="25" ref="F96:AA96">F95+F94+F93+F79+F51+F26</f>
        <v>1653</v>
      </c>
      <c r="G96" s="213">
        <f t="shared" si="25"/>
        <v>2680</v>
      </c>
      <c r="H96" s="213">
        <f t="shared" si="25"/>
        <v>4334</v>
      </c>
      <c r="I96" s="213">
        <f t="shared" si="25"/>
        <v>5445</v>
      </c>
      <c r="J96" s="213">
        <f t="shared" si="25"/>
        <v>5259</v>
      </c>
      <c r="K96" s="213">
        <f t="shared" si="25"/>
        <v>5973</v>
      </c>
      <c r="L96" s="213">
        <f t="shared" si="25"/>
        <v>4958</v>
      </c>
      <c r="M96" s="213">
        <f t="shared" si="25"/>
        <v>5858</v>
      </c>
      <c r="N96" s="213">
        <f t="shared" si="25"/>
        <v>5735</v>
      </c>
      <c r="O96" s="213">
        <f t="shared" si="25"/>
        <v>7085</v>
      </c>
      <c r="P96" s="213">
        <f t="shared" si="25"/>
        <v>6359</v>
      </c>
      <c r="Q96" s="213">
        <f t="shared" si="25"/>
        <v>4189</v>
      </c>
      <c r="R96" s="213">
        <f t="shared" si="25"/>
        <v>2793</v>
      </c>
      <c r="S96" s="213">
        <f t="shared" si="25"/>
        <v>2177</v>
      </c>
      <c r="T96" s="213">
        <f t="shared" si="25"/>
        <v>1308</v>
      </c>
      <c r="U96" s="213">
        <f t="shared" si="25"/>
        <v>692</v>
      </c>
      <c r="V96" s="213">
        <f t="shared" si="25"/>
        <v>360</v>
      </c>
      <c r="W96" s="213">
        <f t="shared" si="25"/>
        <v>149</v>
      </c>
      <c r="X96" s="213">
        <f t="shared" si="25"/>
        <v>45</v>
      </c>
      <c r="Y96" s="213">
        <f t="shared" si="25"/>
        <v>429</v>
      </c>
      <c r="Z96" s="213">
        <f t="shared" si="25"/>
        <v>4</v>
      </c>
      <c r="AA96" s="213">
        <f t="shared" si="25"/>
        <v>68524</v>
      </c>
    </row>
    <row r="97" spans="5:27" ht="11.25"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5:27" ht="11.25"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5:27" ht="11.25"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5:27" ht="11.25"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5:27" ht="11.25"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5:27" ht="11.25"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5:27" ht="11.25"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5:27" ht="11.25"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5:27" ht="11.25"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5:27" ht="11.25"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5:27" ht="11.25"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5:27" ht="11.25"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5:27" ht="11.25"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5:27" ht="11.25"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5:27" ht="11.25"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5:27" ht="11.25"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5:27" ht="11.25"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</sheetData>
  <sheetProtection/>
  <mergeCells count="60">
    <mergeCell ref="A96:D96"/>
    <mergeCell ref="A80:A93"/>
    <mergeCell ref="B80:B85"/>
    <mergeCell ref="C85:D85"/>
    <mergeCell ref="B86:B92"/>
    <mergeCell ref="C92:D92"/>
    <mergeCell ref="B93:D93"/>
    <mergeCell ref="A95:D95"/>
    <mergeCell ref="A94:D94"/>
    <mergeCell ref="A52:A79"/>
    <mergeCell ref="B52:B57"/>
    <mergeCell ref="C57:D57"/>
    <mergeCell ref="B58:B64"/>
    <mergeCell ref="C64:D64"/>
    <mergeCell ref="B65:B71"/>
    <mergeCell ref="C71:D71"/>
    <mergeCell ref="B72:B78"/>
    <mergeCell ref="C78:D78"/>
    <mergeCell ref="B79:D79"/>
    <mergeCell ref="C44:D44"/>
    <mergeCell ref="B45:B50"/>
    <mergeCell ref="C50:D50"/>
    <mergeCell ref="B51:D51"/>
    <mergeCell ref="A27:A51"/>
    <mergeCell ref="B27:B34"/>
    <mergeCell ref="C34:D34"/>
    <mergeCell ref="B35:B44"/>
    <mergeCell ref="A2:A3"/>
    <mergeCell ref="B2:B3"/>
    <mergeCell ref="A4:A26"/>
    <mergeCell ref="B4:B11"/>
    <mergeCell ref="C11:D11"/>
    <mergeCell ref="B12:B18"/>
    <mergeCell ref="B19:B25"/>
    <mergeCell ref="AA2:AA3"/>
    <mergeCell ref="E2:E3"/>
    <mergeCell ref="F2:F3"/>
    <mergeCell ref="T2:T3"/>
    <mergeCell ref="U2:U3"/>
    <mergeCell ref="Z2:Z3"/>
    <mergeCell ref="L2:L3"/>
    <mergeCell ref="O2:O3"/>
    <mergeCell ref="N2:N3"/>
    <mergeCell ref="K2:K3"/>
    <mergeCell ref="J2:J3"/>
    <mergeCell ref="I2:I3"/>
    <mergeCell ref="H2:H3"/>
    <mergeCell ref="S2:S3"/>
    <mergeCell ref="C25:D25"/>
    <mergeCell ref="C18:D18"/>
    <mergeCell ref="V2:V3"/>
    <mergeCell ref="W2:W3"/>
    <mergeCell ref="X2:X3"/>
    <mergeCell ref="Y2:Y3"/>
    <mergeCell ref="B26:D26"/>
    <mergeCell ref="Q2:Q3"/>
    <mergeCell ref="P2:P3"/>
    <mergeCell ref="M2:M3"/>
    <mergeCell ref="G2:G3"/>
    <mergeCell ref="R2:R3"/>
  </mergeCells>
  <printOptions horizontalCentered="1"/>
  <pageMargins left="0.5905511811023623" right="0.5905511811023623" top="0.5118110236220472" bottom="0.5118110236220472" header="0" footer="0.1968503937007874"/>
  <pageSetup horizontalDpi="600" verticalDpi="600" orientation="portrait" paperSize="9" r:id="rId2"/>
  <headerFooter alignWithMargins="0">
    <oddFooter>&amp;L&amp;"돋움체,기울임꼴"&amp;9 2012년 마산교구 통계&amp;R&amp;"새굴림,기울임꼴"&amp;9 2012년 마산교구 통계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samu02</dc:creator>
  <cp:keywords/>
  <dc:description/>
  <cp:lastModifiedBy> </cp:lastModifiedBy>
  <cp:lastPrinted>2013-03-12T07:08:22Z</cp:lastPrinted>
  <dcterms:created xsi:type="dcterms:W3CDTF">2002-06-24T07:09:36Z</dcterms:created>
  <dcterms:modified xsi:type="dcterms:W3CDTF">2013-04-15T08:24:29Z</dcterms:modified>
  <cp:category/>
  <cp:version/>
  <cp:contentType/>
  <cp:contentStatus/>
</cp:coreProperties>
</file>